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97D" lockStructure="1"/>
  <bookViews>
    <workbookView xWindow="0" yWindow="0" windowWidth="38400" windowHeight="16575"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45621" calcOnSave="0"/>
</workbook>
</file>

<file path=xl/calcChain.xml><?xml version="1.0" encoding="utf-8"?>
<calcChain xmlns="http://schemas.openxmlformats.org/spreadsheetml/2006/main">
  <c r="U26" i="4" l="1"/>
  <c r="U28" i="4"/>
  <c r="U30" i="4"/>
  <c r="U32" i="4"/>
  <c r="U34" i="4"/>
  <c r="U36" i="4"/>
  <c r="U38" i="4"/>
  <c r="U40" i="4"/>
  <c r="U42" i="4"/>
  <c r="U44" i="4"/>
  <c r="U46" i="4"/>
  <c r="U48" i="4"/>
  <c r="U50" i="4"/>
  <c r="U52" i="4"/>
  <c r="U54" i="4"/>
  <c r="U56" i="4"/>
  <c r="U58" i="4"/>
  <c r="U60" i="4"/>
  <c r="U62" i="4"/>
  <c r="U64" i="4"/>
  <c r="U66" i="4"/>
  <c r="U68" i="4"/>
  <c r="U70" i="4"/>
  <c r="U72" i="4"/>
  <c r="U74" i="4"/>
  <c r="U76" i="4"/>
  <c r="U78" i="4"/>
  <c r="U80" i="4"/>
  <c r="U82" i="4"/>
  <c r="U84" i="4"/>
  <c r="U86" i="4"/>
  <c r="U88" i="4"/>
  <c r="U90" i="4"/>
  <c r="U92" i="4"/>
  <c r="U94" i="4"/>
  <c r="U96" i="4"/>
  <c r="U98" i="4"/>
  <c r="U100" i="4"/>
  <c r="U102" i="4"/>
  <c r="U104" i="4"/>
  <c r="U106" i="4"/>
  <c r="U108" i="4"/>
  <c r="U110" i="4"/>
  <c r="U112" i="4"/>
  <c r="U114" i="4"/>
  <c r="U116" i="4"/>
  <c r="U118" i="4"/>
  <c r="U120" i="4"/>
  <c r="U122" i="4"/>
  <c r="U124" i="4"/>
  <c r="U126" i="4"/>
  <c r="U128" i="4"/>
  <c r="U130" i="4"/>
  <c r="U132" i="4"/>
  <c r="U134" i="4"/>
  <c r="U136" i="4"/>
  <c r="U138" i="4"/>
  <c r="U140" i="4"/>
  <c r="U142" i="4"/>
  <c r="U24" i="4"/>
  <c r="Y143" i="4"/>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B140" i="4"/>
  <c r="B138" i="4"/>
  <c r="B136" i="4"/>
  <c r="B134" i="4"/>
  <c r="B132" i="4"/>
  <c r="B130" i="4"/>
  <c r="B128" i="4"/>
  <c r="B126" i="4"/>
  <c r="B124" i="4"/>
  <c r="B122" i="4"/>
  <c r="B120" i="4"/>
  <c r="B118" i="4"/>
  <c r="B116" i="4"/>
  <c r="B114" i="4"/>
  <c r="B112" i="4"/>
  <c r="B110" i="4"/>
  <c r="B108" i="4"/>
  <c r="B106" i="4"/>
  <c r="B104" i="4"/>
  <c r="B102" i="4"/>
  <c r="B100" i="4"/>
  <c r="B98" i="4"/>
  <c r="B96" i="4"/>
  <c r="B94" i="4"/>
  <c r="B92" i="4"/>
  <c r="B90" i="4"/>
  <c r="B88" i="4"/>
  <c r="B86" i="4"/>
  <c r="B84" i="4"/>
  <c r="B82" i="4"/>
  <c r="B80" i="4"/>
  <c r="B78" i="4"/>
  <c r="B76" i="4"/>
  <c r="B74" i="4"/>
  <c r="B72" i="4"/>
  <c r="B70" i="4"/>
  <c r="B68" i="4"/>
  <c r="B66" i="4"/>
  <c r="B64" i="4"/>
  <c r="B62" i="4"/>
  <c r="B60" i="4"/>
  <c r="B58" i="4"/>
  <c r="B56" i="4"/>
  <c r="B54" i="4"/>
  <c r="B52" i="4"/>
  <c r="B50" i="4"/>
  <c r="B48" i="4"/>
  <c r="B46" i="4"/>
  <c r="B44" i="4"/>
  <c r="B42" i="4"/>
  <c r="B40" i="4"/>
  <c r="B38" i="4"/>
  <c r="B36" i="4"/>
  <c r="B34" i="4"/>
  <c r="B32" i="4"/>
  <c r="B30" i="4"/>
  <c r="B28" i="4"/>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L144" i="4"/>
  <c r="X24" i="4" l="1"/>
  <c r="S24" i="4" s="1"/>
  <c r="W24" i="4"/>
  <c r="T24" i="4" l="1"/>
  <c r="A18" i="4"/>
  <c r="A17" i="4" s="1"/>
  <c r="V24" i="4" l="1"/>
  <c r="V144" i="4" l="1"/>
  <c r="F3" i="4" s="1"/>
</calcChain>
</file>

<file path=xl/sharedStrings.xml><?xml version="1.0" encoding="utf-8"?>
<sst xmlns="http://schemas.openxmlformats.org/spreadsheetml/2006/main" count="741" uniqueCount="277">
  <si>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</si>
  <si>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</si>
  <si>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</si>
  <si>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</si>
  <si>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</si>
  <si>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</si>
  <si>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</si>
  <si>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</si>
  <si>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</si>
  <si>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</si>
  <si>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</si>
  <si>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</si>
  <si>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</si>
  <si>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</si>
  <si>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</si>
  <si>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</si>
  <si>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</si>
  <si>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</si>
  <si>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</si>
  <si>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</si>
  <si>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</si>
  <si>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</si>
  <si>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</si>
  <si>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</si>
  <si>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</si>
  <si>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</si>
  <si>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</si>
  <si>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</si>
  <si>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</si>
  <si>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</si>
  <si>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</si>
  <si>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</si>
  <si>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</si>
  <si>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</si>
  <si>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</si>
  <si>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</si>
  <si>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</si>
  <si>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</si>
  <si>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</si>
  <si>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</si>
  <si>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</si>
  <si>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</si>
  <si>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</si>
  <si>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</si>
  <si>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</si>
  <si>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</si>
  <si>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</si>
  <si>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</si>
  <si>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</si>
  <si>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</si>
  <si>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</si>
  <si>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</si>
  <si>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</si>
  <si>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</si>
  <si>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</si>
  <si>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</si>
  <si>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</si>
  <si>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</si>
  <si>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</si>
  <si>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</si>
  <si>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</si>
  <si>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</si>
  <si>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</si>
  <si>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</si>
  <si>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</si>
  <si>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</si>
  <si>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</si>
  <si>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</si>
  <si>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</si>
  <si>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</si>
  <si>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</si>
  <si>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</si>
  <si>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</si>
  <si>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</si>
  <si>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</si>
  <si>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</si>
  <si>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</si>
  <si>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</si>
  <si>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</si>
  <si>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</si>
  <si>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</si>
  <si>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</si>
  <si>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</si>
  <si>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</si>
  <si>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</si>
  <si>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</si>
  <si>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</si>
  <si>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</si>
  <si>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</si>
  <si>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</si>
  <si>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</si>
  <si>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</si>
  <si>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</si>
  <si>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</si>
  <si>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</si>
  <si>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</si>
  <si>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</si>
  <si>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</si>
  <si>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</si>
  <si>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</si>
  <si>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</si>
  <si>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</si>
  <si>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</si>
  <si>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</si>
  <si>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</si>
  <si>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</si>
  <si>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</si>
  <si>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</si>
  <si>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</si>
  <si>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</si>
  <si>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</si>
  <si>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</si>
  <si>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</si>
  <si>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</si>
  <si>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</si>
  <si>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</si>
  <si>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</si>
  <si>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</si>
  <si>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</si>
  <si>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</si>
  <si>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</si>
  <si>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</si>
  <si>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</si>
  <si>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</si>
  <si>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</si>
  <si>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</si>
  <si>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</si>
  <si>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</si>
  <si>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</si>
  <si>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</si>
  <si>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Allgeier, Lea</t>
  </si>
  <si>
    <t>Maiwaldschule</t>
  </si>
  <si>
    <t>Achern-Wagshurst</t>
  </si>
  <si>
    <t>Ameskamp, Sophia</t>
  </si>
  <si>
    <t>Offenburg</t>
  </si>
  <si>
    <t>Georg-Wimmer-Schule</t>
  </si>
  <si>
    <t>Boger, Florian</t>
  </si>
  <si>
    <t>Laufenburg</t>
  </si>
  <si>
    <t>Wutachschule</t>
  </si>
  <si>
    <t>Waldshut-Tiengen</t>
  </si>
  <si>
    <t>Braun, Kyra</t>
  </si>
  <si>
    <t>Albert-Julius-Sievert-Schule</t>
  </si>
  <si>
    <t>Müllheim</t>
  </si>
  <si>
    <t>Capellaro, Sophia</t>
  </si>
  <si>
    <t>Heidelberg</t>
  </si>
  <si>
    <t>Schenkendorfschule</t>
  </si>
  <si>
    <t>Eydner, Chantal</t>
  </si>
  <si>
    <t>Radolfzell-Stahringen</t>
  </si>
  <si>
    <t>Gebhardschule</t>
  </si>
  <si>
    <t>Konstanz</t>
  </si>
  <si>
    <t>Feser, Magdalena</t>
  </si>
  <si>
    <t>Villingen-Schwenningen</t>
  </si>
  <si>
    <t>Karl-Wacker-Schule</t>
  </si>
  <si>
    <t>Donaueschingen</t>
  </si>
  <si>
    <t>Freund, Annette</t>
  </si>
  <si>
    <t>Baden-Baden</t>
  </si>
  <si>
    <t>Astrid-Lindgren-Schule</t>
  </si>
  <si>
    <t>Willstätt-Hesselhurst</t>
  </si>
  <si>
    <t>Frey, Larissa</t>
  </si>
  <si>
    <t>Esther-Weber-Schule</t>
  </si>
  <si>
    <t>Emmendingen</t>
  </si>
  <si>
    <t>Gaida, Julia</t>
  </si>
  <si>
    <t>Christy-Brown-Schule</t>
  </si>
  <si>
    <t>Gauggel, Desiree</t>
  </si>
  <si>
    <t>Singen</t>
  </si>
  <si>
    <t>Hewenschule</t>
  </si>
  <si>
    <t>Engen</t>
  </si>
  <si>
    <t>Gerhart, Elisa</t>
  </si>
  <si>
    <t>Appenweier</t>
  </si>
  <si>
    <t>Gutenbergschule</t>
  </si>
  <si>
    <t>Grimm, Jacqueline</t>
  </si>
  <si>
    <t>Denkingen</t>
  </si>
  <si>
    <t>Johann-Peter-Hebel-Schule</t>
  </si>
  <si>
    <t>Tuttlingen</t>
  </si>
  <si>
    <t>Gröschel, Katharina</t>
  </si>
  <si>
    <t>Herbolzheim</t>
  </si>
  <si>
    <t>Helme-Heine-Schule</t>
  </si>
  <si>
    <t>Haager, Nina</t>
  </si>
  <si>
    <t>Eduard-Spranger-Schule</t>
  </si>
  <si>
    <t>Hahn, Diana</t>
  </si>
  <si>
    <t>Förderschule Ried</t>
  </si>
  <si>
    <t>Meißenheim-Kürzell</t>
  </si>
  <si>
    <t>Haigis, Sina</t>
  </si>
  <si>
    <t>St. Georgen</t>
  </si>
  <si>
    <t>Hauser, Saskia</t>
  </si>
  <si>
    <t>Hüfingen</t>
  </si>
  <si>
    <t>Sprachheilschule</t>
  </si>
  <si>
    <t>Heß, Ramona</t>
  </si>
  <si>
    <t>Hofmann, Elisa</t>
  </si>
  <si>
    <t>Regenbogenschule</t>
  </si>
  <si>
    <t>Holley, Lisa</t>
  </si>
  <si>
    <t>Langensteinschule</t>
  </si>
  <si>
    <t>Huber, Leonie</t>
  </si>
  <si>
    <t>Oberkirch</t>
  </si>
  <si>
    <t>Waldbachschule</t>
  </si>
  <si>
    <t>Junger, Natascha</t>
  </si>
  <si>
    <t>Klink, Alina</t>
  </si>
  <si>
    <t>Pestalozzischule</t>
  </si>
  <si>
    <t>Lörrach</t>
  </si>
  <si>
    <t>Koch, Franziska</t>
  </si>
  <si>
    <t>Münstertal</t>
  </si>
  <si>
    <t>Malteserschule</t>
  </si>
  <si>
    <t>Heitersheim</t>
  </si>
  <si>
    <t>Konya, Ina</t>
  </si>
  <si>
    <t>Gottenheim</t>
  </si>
  <si>
    <t>Krieg, Lea</t>
  </si>
  <si>
    <t>Mooslandschule</t>
  </si>
  <si>
    <t>Ottersweier</t>
  </si>
  <si>
    <t>Kugler, Ulrike</t>
  </si>
  <si>
    <t>Mooswaldschule</t>
  </si>
  <si>
    <t>Lüttin, Marion</t>
  </si>
  <si>
    <t>Görwihl</t>
  </si>
  <si>
    <t>Mauersberger, Luise</t>
  </si>
  <si>
    <t>Richard-Mittermaier-Schule</t>
  </si>
  <si>
    <t>Moosmann, Lucas</t>
  </si>
  <si>
    <t>Dunningen-Lackendorf</t>
  </si>
  <si>
    <t>Achert-Schule</t>
  </si>
  <si>
    <t>Rottweil</t>
  </si>
  <si>
    <t>Müller, Hanna</t>
  </si>
  <si>
    <t>Vörstetten</t>
  </si>
  <si>
    <t>LBZ St. Anton</t>
  </si>
  <si>
    <t>Riegel</t>
  </si>
  <si>
    <t>Münzer, Morin</t>
  </si>
  <si>
    <t>Neugart, Marina</t>
  </si>
  <si>
    <t>Prömel, Ev-Marie</t>
  </si>
  <si>
    <t>Furtwangen</t>
  </si>
  <si>
    <t>Anne-Frank-Schule</t>
  </si>
  <si>
    <t>Rausch, Fabian</t>
  </si>
  <si>
    <t>Raveendran, Theresa</t>
  </si>
  <si>
    <t>Hilzingen</t>
  </si>
  <si>
    <t>Hannah-Arendt-Schule</t>
  </si>
  <si>
    <t>Moos-Iznang</t>
  </si>
  <si>
    <t>Redmann, Ines</t>
  </si>
  <si>
    <t>Schäfer, Anaïs</t>
  </si>
  <si>
    <t>Hermann-Brommer-Schule</t>
  </si>
  <si>
    <t>Merdingen</t>
  </si>
  <si>
    <t>Schäffer, Johanna</t>
  </si>
  <si>
    <t>Bad Krozingen</t>
  </si>
  <si>
    <t>Karl-Rolfus-Schule</t>
  </si>
  <si>
    <t>Rheinfelden</t>
  </si>
  <si>
    <t>Scheurer, Amelie</t>
  </si>
  <si>
    <t>Kappelrodeck</t>
  </si>
  <si>
    <t>Schillinger, Tamara</t>
  </si>
  <si>
    <t>Oberlinschule</t>
  </si>
  <si>
    <t>Kehl-Kork</t>
  </si>
  <si>
    <t>Schimmele, Johanna</t>
  </si>
  <si>
    <t>St. Michael-Schule</t>
  </si>
  <si>
    <t>Waldkirch</t>
  </si>
  <si>
    <t>Schneider, Selina</t>
  </si>
  <si>
    <t>Albert-Schweitzer-Schule</t>
  </si>
  <si>
    <t>Endingen</t>
  </si>
  <si>
    <t>Seifried, Philipp</t>
  </si>
  <si>
    <t>Bickebergschule</t>
  </si>
  <si>
    <t>Stickel, Elaisa</t>
  </si>
  <si>
    <t>Freistett</t>
  </si>
  <si>
    <t>Stix, Jennifer</t>
  </si>
  <si>
    <t>Stopper, Kathrin</t>
  </si>
  <si>
    <t>Bernhard-Galura-Schule</t>
  </si>
  <si>
    <t>Unkrig, Janine</t>
  </si>
  <si>
    <t>Niedereschach</t>
  </si>
  <si>
    <t>Waack, Anne Barbara</t>
  </si>
  <si>
    <t>Wessenbergschule</t>
  </si>
  <si>
    <t>Wachter, Kathrin</t>
  </si>
  <si>
    <t>Hebelschule</t>
  </si>
  <si>
    <t>Walz, Jana</t>
  </si>
  <si>
    <t>Helen-Keller-Schule</t>
  </si>
  <si>
    <t>Maulburg</t>
  </si>
  <si>
    <t>Weisenburger, Simone</t>
  </si>
  <si>
    <t>Ritter-von-Bus-Schule</t>
  </si>
  <si>
    <t>Zell am Harmersbach</t>
  </si>
  <si>
    <t>Weyer, Alina</t>
  </si>
  <si>
    <t>Wiesel, Anne</t>
  </si>
  <si>
    <t>Eggenstein-Leopoldshafen</t>
  </si>
  <si>
    <t>Wohlschlegel, Marie-Christine</t>
  </si>
  <si>
    <t>Eichstetten</t>
  </si>
  <si>
    <t>Version 20.3</t>
  </si>
  <si>
    <t>Ortenberg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</si>
</sst>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1"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8">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cellStyleXfs>
  <cellXfs count="349">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0" fontId="12" fillId="0" borderId="35" xfId="3" applyFont="1" applyFill="1" applyBorder="1" applyAlignment="1">
      <alignment horizontal="righ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Border="1" applyAlignment="1">
      <alignment horizontal="left" vertical="center" wrapText="1"/>
    </xf>
    <xf numFmtId="0" fontId="1" fillId="0" borderId="97" xfId="0" applyFont="1" applyFill="1" applyBorder="1" applyAlignment="1">
      <alignment vertical="center" wrapText="1"/>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5">
    <cellStyle name="Prozent" xfId="1" builtinId="5"/>
    <cellStyle name="Standard" xfId="0" builtinId="0"/>
    <cellStyle name="Standard 2" xfId="4"/>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topLeftCell="B1" zoomScale="115" zoomScaleNormal="130" zoomScaleSheetLayoutView="160" zoomScalePageLayoutView="115" workbookViewId="0">
      <selection activeCell="D33" sqref="D33:F33"/>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9" customWidth="1"/>
    <col min="11" max="11" width="5" style="6" customWidth="1"/>
    <col min="12" max="12" width="6.42578125" style="6" customWidth="1"/>
    <col min="13" max="13" width="6.140625" style="6" customWidth="1"/>
    <col min="14" max="14" width="4.85546875" style="6" customWidth="1"/>
    <col min="15" max="16" width="5.85546875" style="6" customWidth="1"/>
    <col min="17" max="17" width="3" style="6" customWidth="1"/>
    <col min="18" max="18" width="8.7109375" style="6" customWidth="1"/>
    <col min="19" max="19" width="2.28515625" style="6" customWidth="1"/>
    <col min="20" max="20" width="6.85546875" style="6" customWidth="1"/>
    <col min="21" max="21" width="5.140625" style="6" customWidth="1"/>
    <col min="22" max="22" width="7" style="6" customWidth="1"/>
    <col min="23" max="23" width="9.5703125" style="36" hidden="1" customWidth="1"/>
    <col min="24" max="24" width="9.5703125" style="30" hidden="1" customWidth="1"/>
    <col min="25" max="25" width="9.5703125" style="29" hidden="1" customWidth="1"/>
    <col min="26" max="26" width="9.5703125" style="30" hidden="1" customWidth="1"/>
    <col min="27" max="28" width="9.5703125" style="36" hidden="1" customWidth="1"/>
    <col min="29" max="29" width="9.5703125" style="3" hidden="1" customWidth="1"/>
    <col min="30" max="16384" width="11.42578125" style="3"/>
  </cols>
  <sheetData>
    <row r="1" spans="1:28" s="7" customFormat="1" ht="12.6" customHeight="1" thickBot="1" x14ac:dyDescent="0.25">
      <c r="A1" s="230" t="s">
        <v>106</v>
      </c>
      <c r="B1" s="231"/>
      <c r="C1" s="231"/>
      <c r="D1" s="231"/>
      <c r="E1" s="231"/>
      <c r="F1" s="231"/>
      <c r="G1" s="231"/>
      <c r="H1" s="231"/>
      <c r="I1" s="231"/>
      <c r="J1" s="231"/>
      <c r="K1" s="231"/>
      <c r="L1" s="231"/>
      <c r="M1" s="231"/>
      <c r="N1" s="231"/>
      <c r="O1" s="231"/>
      <c r="P1" s="232" t="s">
        <v>275</v>
      </c>
      <c r="Q1" s="232"/>
      <c r="R1" s="232"/>
      <c r="S1" s="232"/>
      <c r="T1" s="232"/>
      <c r="U1" s="232"/>
      <c r="V1" s="233"/>
      <c r="W1" s="31"/>
      <c r="X1" s="32"/>
      <c r="Y1" s="33"/>
      <c r="Z1" s="32"/>
      <c r="AA1" s="31"/>
      <c r="AB1" s="31"/>
    </row>
    <row r="2" spans="1:28" s="8" customFormat="1" ht="4.5" customHeight="1" thickBot="1" x14ac:dyDescent="0.2">
      <c r="A2" s="238"/>
      <c r="B2" s="239"/>
      <c r="C2" s="239"/>
      <c r="D2" s="239"/>
      <c r="E2" s="239"/>
      <c r="F2" s="239"/>
      <c r="G2" s="102"/>
      <c r="H2" s="42"/>
      <c r="I2" s="43"/>
      <c r="J2" s="43"/>
      <c r="K2" s="43"/>
      <c r="L2" s="43"/>
      <c r="M2" s="43"/>
      <c r="N2" s="43"/>
      <c r="O2" s="43"/>
      <c r="P2" s="44"/>
      <c r="Q2" s="44"/>
      <c r="R2" s="44"/>
      <c r="S2" s="44"/>
      <c r="T2" s="44"/>
      <c r="U2" s="44"/>
      <c r="V2" s="43"/>
      <c r="W2" s="31"/>
      <c r="X2" s="32"/>
      <c r="Y2" s="33"/>
      <c r="Z2" s="32"/>
      <c r="AA2" s="31"/>
      <c r="AB2" s="31"/>
    </row>
    <row r="3" spans="1:28" ht="10.5" customHeight="1" thickBot="1" x14ac:dyDescent="0.25">
      <c r="A3" s="194" t="s">
        <v>51</v>
      </c>
      <c r="B3" s="195"/>
      <c r="C3" s="195"/>
      <c r="D3" s="195"/>
      <c r="E3" s="196"/>
      <c r="F3" s="27">
        <f>V144</f>
        <v>0</v>
      </c>
      <c r="G3" s="45"/>
      <c r="H3" s="45"/>
      <c r="I3" s="203" t="str">
        <f>IF(SUM(R24:R143)+SUM(J24:J143)&gt;0,"Bitte Belege einreichen.","")</f>
        <v/>
      </c>
      <c r="J3" s="203"/>
      <c r="K3" s="203"/>
      <c r="L3" s="203"/>
      <c r="M3" s="203"/>
      <c r="N3" s="211" t="str">
        <f>IF(Q144&gt;0,"Belege fehlen","")</f>
        <v/>
      </c>
      <c r="O3" s="212"/>
      <c r="P3" s="185" t="s">
        <v>88</v>
      </c>
      <c r="Q3" s="186"/>
      <c r="R3" s="186"/>
      <c r="S3" s="186"/>
      <c r="T3" s="186"/>
      <c r="U3" s="187"/>
      <c r="V3" s="54"/>
      <c r="W3" s="34"/>
      <c r="X3" s="35"/>
    </row>
    <row r="4" spans="1:28" ht="3" customHeight="1" thickBot="1" x14ac:dyDescent="0.25">
      <c r="A4" s="172"/>
      <c r="B4" s="172"/>
      <c r="C4" s="172"/>
      <c r="D4" s="46"/>
      <c r="E4" s="46"/>
      <c r="F4" s="46"/>
      <c r="G4" s="45"/>
      <c r="H4" s="45"/>
      <c r="I4" s="203"/>
      <c r="J4" s="203"/>
      <c r="K4" s="203"/>
      <c r="L4" s="203"/>
      <c r="M4" s="203"/>
      <c r="N4" s="211"/>
      <c r="O4" s="212"/>
      <c r="P4" s="188"/>
      <c r="Q4" s="189"/>
      <c r="R4" s="189"/>
      <c r="S4" s="189"/>
      <c r="T4" s="189"/>
      <c r="U4" s="190"/>
      <c r="V4" s="54"/>
      <c r="W4" s="34"/>
      <c r="X4" s="35"/>
    </row>
    <row r="5" spans="1:28" ht="13.5" customHeight="1" x14ac:dyDescent="0.2">
      <c r="A5" s="68" t="s">
        <v>41</v>
      </c>
      <c r="B5" s="69"/>
      <c r="C5" s="69"/>
      <c r="D5" s="201" t="s">
        <v>22</v>
      </c>
      <c r="E5" s="201"/>
      <c r="F5" s="202"/>
      <c r="G5" s="47"/>
      <c r="H5" s="47"/>
      <c r="I5" s="320" t="s">
        <v>10</v>
      </c>
      <c r="J5" s="321"/>
      <c r="K5" s="218" t="s">
        <v>112</v>
      </c>
      <c r="L5" s="218"/>
      <c r="M5" s="218"/>
      <c r="N5" s="219"/>
      <c r="O5" s="52"/>
      <c r="P5" s="191"/>
      <c r="Q5" s="192"/>
      <c r="R5" s="192"/>
      <c r="S5" s="192"/>
      <c r="T5" s="192"/>
      <c r="U5" s="193"/>
      <c r="V5" s="53"/>
      <c r="W5" s="37"/>
      <c r="X5" s="35"/>
    </row>
    <row r="6" spans="1:28" ht="10.5" customHeight="1" x14ac:dyDescent="0.2">
      <c r="A6" s="170" t="s">
        <v>67</v>
      </c>
      <c r="B6" s="171"/>
      <c r="C6" s="171"/>
      <c r="D6" s="199" t="s">
        <v>113</v>
      </c>
      <c r="E6" s="199"/>
      <c r="F6" s="200"/>
      <c r="G6" s="48"/>
      <c r="H6" s="48"/>
      <c r="I6" s="322" t="s">
        <v>48</v>
      </c>
      <c r="J6" s="323"/>
      <c r="K6" s="220" t="s">
        <v>112</v>
      </c>
      <c r="L6" s="220"/>
      <c r="M6" s="220"/>
      <c r="N6" s="221"/>
      <c r="O6" s="53"/>
      <c r="P6" s="176" t="s">
        <v>89</v>
      </c>
      <c r="Q6" s="177"/>
      <c r="R6" s="177"/>
      <c r="S6" s="177"/>
      <c r="T6" s="177"/>
      <c r="U6" s="178"/>
      <c r="V6" s="53"/>
      <c r="W6" s="37"/>
      <c r="X6" s="35"/>
    </row>
    <row r="7" spans="1:28" ht="12.6" customHeight="1" thickBot="1" x14ac:dyDescent="0.25">
      <c r="A7" s="170" t="s">
        <v>66</v>
      </c>
      <c r="B7" s="171"/>
      <c r="C7" s="171"/>
      <c r="D7" s="240" t="s">
        <v>112</v>
      </c>
      <c r="E7" s="240"/>
      <c r="F7" s="241"/>
      <c r="G7" s="48"/>
      <c r="H7" s="48"/>
      <c r="I7" s="324" t="s">
        <v>49</v>
      </c>
      <c r="J7" s="325"/>
      <c r="K7" s="222" t="s">
        <v>112</v>
      </c>
      <c r="L7" s="222"/>
      <c r="M7" s="222"/>
      <c r="N7" s="223"/>
      <c r="O7" s="67"/>
      <c r="P7" s="179"/>
      <c r="Q7" s="180"/>
      <c r="R7" s="180"/>
      <c r="S7" s="180"/>
      <c r="T7" s="180"/>
      <c r="U7" s="181"/>
      <c r="V7" s="51"/>
      <c r="W7" s="37"/>
      <c r="X7" s="35"/>
    </row>
    <row r="8" spans="1:28" ht="10.5" customHeight="1" thickBot="1" x14ac:dyDescent="0.25">
      <c r="A8" s="170" t="s">
        <v>92</v>
      </c>
      <c r="B8" s="171"/>
      <c r="C8" s="171"/>
      <c r="D8" s="242" t="s">
        <v>112</v>
      </c>
      <c r="E8" s="242"/>
      <c r="F8" s="243"/>
      <c r="G8" s="48"/>
      <c r="H8" s="48"/>
      <c r="I8" s="175" t="str">
        <f ca="1">IF(K9="bitte angeben","",IF(K9=TODAY(),"","Bitte Datumseingabe überprüfen"))</f>
        <v/>
      </c>
      <c r="J8" s="175"/>
      <c r="K8" s="175"/>
      <c r="L8" s="175"/>
      <c r="M8" s="175"/>
      <c r="N8" s="213"/>
      <c r="O8" s="214"/>
      <c r="P8" s="182"/>
      <c r="Q8" s="183"/>
      <c r="R8" s="183"/>
      <c r="S8" s="183"/>
      <c r="T8" s="183"/>
      <c r="U8" s="184"/>
      <c r="V8" s="51"/>
      <c r="W8" s="38"/>
      <c r="X8" s="35"/>
    </row>
    <row r="9" spans="1:28" ht="10.5" customHeight="1" thickBot="1" x14ac:dyDescent="0.25">
      <c r="A9" s="215" t="str">
        <f>"Entf. Wohnort ("&amp;VLOOKUP(D5,Tabelle3!A2:H241,3,FALSE)&amp;", "&amp;D6&amp;")-Seminar"</f>
        <v>Entf. Wohnort (wird automatisch bestimmt, bitte Straße und Hausnummer angeben)-Seminar</v>
      </c>
      <c r="B9" s="216"/>
      <c r="C9" s="216"/>
      <c r="D9" s="216"/>
      <c r="E9" s="216"/>
      <c r="F9" s="71" t="s">
        <v>112</v>
      </c>
      <c r="G9" s="48"/>
      <c r="H9" s="48"/>
      <c r="I9" s="326" t="s">
        <v>45</v>
      </c>
      <c r="J9" s="327"/>
      <c r="K9" s="224" t="s">
        <v>112</v>
      </c>
      <c r="L9" s="225"/>
      <c r="M9" s="225"/>
      <c r="N9" s="226"/>
      <c r="O9" s="49"/>
      <c r="P9" s="227" t="s">
        <v>90</v>
      </c>
      <c r="Q9" s="228"/>
      <c r="R9" s="228"/>
      <c r="S9" s="228"/>
      <c r="T9" s="228"/>
      <c r="U9" s="229"/>
      <c r="V9" s="51"/>
      <c r="W9" s="281"/>
      <c r="X9" s="281"/>
    </row>
    <row r="10" spans="1:28" ht="10.5" customHeight="1" thickBot="1" x14ac:dyDescent="0.25">
      <c r="A10" s="215" t="str">
        <f>"Entf. Dienstort ("&amp;K16&amp;", "&amp;I16&amp;")-Seminar"</f>
        <v>Entf. Dienstort (wird automatisch bestimmt, wird automatisch bestimmt)-Seminar</v>
      </c>
      <c r="B10" s="216"/>
      <c r="C10" s="216"/>
      <c r="D10" s="216"/>
      <c r="E10" s="216"/>
      <c r="F10" s="71" t="s">
        <v>112</v>
      </c>
      <c r="G10" s="48"/>
      <c r="H10" s="48"/>
      <c r="I10" s="328"/>
      <c r="J10" s="328"/>
      <c r="K10" s="217"/>
      <c r="L10" s="217"/>
      <c r="M10" s="217"/>
      <c r="N10" s="217"/>
      <c r="O10" s="49"/>
      <c r="P10" s="50"/>
      <c r="Q10" s="50"/>
      <c r="R10" s="50"/>
      <c r="S10" s="50"/>
      <c r="T10" s="50"/>
      <c r="U10" s="50"/>
      <c r="V10" s="51"/>
      <c r="W10" s="39"/>
      <c r="X10" s="39"/>
    </row>
    <row r="11" spans="1:28" ht="10.5" customHeight="1" thickBot="1" x14ac:dyDescent="0.25">
      <c r="A11" s="215" t="str">
        <f>"Entf. Wohnort ("&amp;VLOOKUP(D5,Tabelle3!A2:H241,3,FALSE)&amp;", "&amp;D6&amp;")-Zweitfachschule"</f>
        <v>Entf. Wohnort (wird automatisch bestimmt, bitte Straße und Hausnummer angeben)-Zweitfachschule</v>
      </c>
      <c r="B11" s="216"/>
      <c r="C11" s="216"/>
      <c r="D11" s="216"/>
      <c r="E11" s="216"/>
      <c r="F11" s="94" t="s">
        <v>112</v>
      </c>
      <c r="G11" s="75"/>
      <c r="H11" s="104"/>
      <c r="I11" s="317" t="s">
        <v>98</v>
      </c>
      <c r="J11" s="318"/>
      <c r="K11" s="315"/>
      <c r="L11" s="316"/>
      <c r="M11" s="317" t="s">
        <v>97</v>
      </c>
      <c r="N11" s="318"/>
      <c r="O11" s="319"/>
      <c r="P11" s="308"/>
      <c r="Q11" s="307"/>
      <c r="R11" s="307"/>
      <c r="S11" s="307"/>
      <c r="T11" s="307"/>
      <c r="U11" s="307"/>
      <c r="V11" s="308"/>
      <c r="W11" s="70"/>
      <c r="X11" s="97">
        <v>1</v>
      </c>
      <c r="Y11" s="97">
        <f>X11-K24</f>
        <v>1</v>
      </c>
    </row>
    <row r="12" spans="1:28" ht="10.5" customHeight="1" x14ac:dyDescent="0.2">
      <c r="A12" s="215" t="str">
        <f>"Entf. Dienstort ("&amp;K16&amp;", "&amp;I16&amp;")-Zweitfachschule"</f>
        <v>Entf. Dienstort (wird automatisch bestimmt, wird automatisch bestimmt)-Zweitfachschule</v>
      </c>
      <c r="B12" s="216"/>
      <c r="C12" s="216"/>
      <c r="D12" s="216"/>
      <c r="E12" s="216"/>
      <c r="F12" s="94" t="s">
        <v>112</v>
      </c>
      <c r="G12" s="76"/>
      <c r="H12" s="105"/>
      <c r="I12" s="336"/>
      <c r="J12" s="337"/>
      <c r="K12" s="337"/>
      <c r="L12" s="337"/>
      <c r="M12" s="337"/>
      <c r="N12" s="337"/>
      <c r="O12" s="337"/>
      <c r="P12" s="337"/>
      <c r="Q12" s="337"/>
      <c r="R12" s="337"/>
      <c r="S12" s="337"/>
      <c r="T12" s="337"/>
      <c r="U12" s="337"/>
      <c r="V12" s="338"/>
      <c r="W12" s="70"/>
      <c r="X12" s="97">
        <v>0</v>
      </c>
      <c r="Y12" s="100">
        <f>K25-X12</f>
        <v>0</v>
      </c>
    </row>
    <row r="13" spans="1:28" ht="10.5" customHeight="1" thickBot="1" x14ac:dyDescent="0.25">
      <c r="A13" s="309" t="str">
        <f>"Entf. Zweitfachschule ("&amp;VLOOKUP(D5,Tabelle3!A2:H241,6,FALSE)&amp;", "&amp;VLOOKUP(D5,Tabelle3!A2:H241,7,FALSE)&amp;")-Seminar"</f>
        <v>Entf. Zweitfachschule (, )-Seminar</v>
      </c>
      <c r="B13" s="310"/>
      <c r="C13" s="310"/>
      <c r="D13" s="310"/>
      <c r="E13" s="310"/>
      <c r="F13" s="72" t="s">
        <v>112</v>
      </c>
      <c r="G13" s="77"/>
      <c r="H13" s="106"/>
      <c r="I13" s="339"/>
      <c r="J13" s="340"/>
      <c r="K13" s="340"/>
      <c r="L13" s="340"/>
      <c r="M13" s="340"/>
      <c r="N13" s="340"/>
      <c r="O13" s="340"/>
      <c r="P13" s="340"/>
      <c r="Q13" s="340"/>
      <c r="R13" s="340"/>
      <c r="S13" s="340"/>
      <c r="T13" s="340"/>
      <c r="U13" s="340"/>
      <c r="V13" s="341"/>
      <c r="W13" s="70"/>
      <c r="X13" s="70"/>
    </row>
    <row r="14" spans="1:28" ht="3" customHeight="1" thickBot="1" x14ac:dyDescent="0.25">
      <c r="A14" s="245"/>
      <c r="B14" s="245"/>
      <c r="C14" s="245"/>
      <c r="D14" s="244"/>
      <c r="E14" s="244"/>
      <c r="F14" s="244"/>
      <c r="G14" s="103"/>
      <c r="H14" s="48"/>
      <c r="I14" s="204"/>
      <c r="J14" s="204"/>
      <c r="K14" s="204"/>
      <c r="L14" s="204"/>
      <c r="M14" s="204"/>
      <c r="N14" s="204"/>
      <c r="O14" s="204"/>
      <c r="P14" s="204"/>
      <c r="Q14" s="204"/>
      <c r="R14" s="204"/>
      <c r="S14" s="204"/>
      <c r="T14" s="204"/>
      <c r="U14" s="204"/>
      <c r="V14" s="204"/>
      <c r="W14" s="281"/>
      <c r="X14" s="281"/>
    </row>
    <row r="15" spans="1:28" ht="10.5" customHeight="1" thickBot="1" x14ac:dyDescent="0.25">
      <c r="A15" s="167"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68"/>
      <c r="C15" s="168"/>
      <c r="D15" s="168"/>
      <c r="E15" s="168"/>
      <c r="F15" s="169"/>
      <c r="G15" s="342" t="s">
        <v>42</v>
      </c>
      <c r="H15" s="343"/>
      <c r="I15" s="329" t="str">
        <f>VLOOKUP(D5,Tabelle3!A2:H241,2,FALSE)&amp;" "&amp;VLOOKUP(D5,Tabelle3!A2:H241,3,FALSE)</f>
        <v xml:space="preserve"> wird automatisch bestimmt</v>
      </c>
      <c r="J15" s="330"/>
      <c r="K15" s="205" t="str">
        <f>IF(D6="bitte Straße und Hausnummer angeben","wird automatisch bestimmt",D6)</f>
        <v>wird automatisch bestimmt</v>
      </c>
      <c r="L15" s="206"/>
      <c r="M15" s="206"/>
      <c r="N15" s="207"/>
      <c r="O15" s="285" t="s">
        <v>65</v>
      </c>
      <c r="P15" s="286"/>
      <c r="Q15" s="286"/>
      <c r="R15" s="286"/>
      <c r="S15" s="287"/>
      <c r="T15" s="236" t="s">
        <v>47</v>
      </c>
      <c r="U15" s="197" t="str">
        <f>IF(MIN(C24:C143)&gt;0,MIN(C24:C143),"")</f>
        <v/>
      </c>
      <c r="V15" s="173" t="str">
        <f>IF(MAX(C24:C143)&gt;0,MAX(C24:C143),"")</f>
        <v/>
      </c>
      <c r="W15" s="282"/>
      <c r="X15" s="282"/>
    </row>
    <row r="16" spans="1:28" ht="10.5" customHeight="1" thickBot="1" x14ac:dyDescent="0.25">
      <c r="A16" s="311" t="s">
        <v>107</v>
      </c>
      <c r="B16" s="312"/>
      <c r="C16" s="312"/>
      <c r="D16" s="78">
        <f>VLOOKUP(D5,Tabelle3!A2:H241,7,FALSE)</f>
        <v>0</v>
      </c>
      <c r="E16" s="313">
        <f>VLOOKUP(D5,Tabelle3!A2:H241,6,FALSE)</f>
        <v>0</v>
      </c>
      <c r="F16" s="314"/>
      <c r="G16" s="344" t="s">
        <v>44</v>
      </c>
      <c r="H16" s="345"/>
      <c r="I16" s="331" t="str">
        <f>VLOOKUP(D5,Tabelle3!A2:H241,5,FALSE)</f>
        <v>wird automatisch bestimmt</v>
      </c>
      <c r="J16" s="332"/>
      <c r="K16" s="208" t="str">
        <f>VLOOKUP(D5,Tabelle3!A2:H241,4,FALSE)</f>
        <v>wird automatisch bestimmt</v>
      </c>
      <c r="L16" s="209"/>
      <c r="M16" s="209"/>
      <c r="N16" s="210"/>
      <c r="O16" s="288" t="str">
        <f>VLOOKUP(D5,Tabelle3!A2:H241,8,FALSE)</f>
        <v>wird automatisch bestimmt</v>
      </c>
      <c r="P16" s="289"/>
      <c r="Q16" s="289"/>
      <c r="R16" s="289"/>
      <c r="S16" s="290"/>
      <c r="T16" s="237"/>
      <c r="U16" s="198"/>
      <c r="V16" s="174"/>
      <c r="W16" s="40"/>
    </row>
    <row r="17" spans="1:29" ht="10.5" customHeight="1" x14ac:dyDescent="0.2">
      <c r="A17" s="333" t="str">
        <f>IF(AND(A18="",A19="",A20=""),"","Hinweise: ")</f>
        <v/>
      </c>
      <c r="B17" s="334"/>
      <c r="C17" s="334"/>
      <c r="D17" s="334"/>
      <c r="E17" s="334"/>
      <c r="F17" s="334"/>
      <c r="G17" s="334"/>
      <c r="H17" s="334"/>
      <c r="I17" s="334"/>
      <c r="J17" s="335"/>
      <c r="K17" s="297" t="s">
        <v>50</v>
      </c>
      <c r="L17" s="298"/>
      <c r="M17" s="298"/>
      <c r="N17" s="298"/>
      <c r="O17" s="298"/>
      <c r="P17" s="298"/>
      <c r="Q17" s="298"/>
      <c r="R17" s="298"/>
      <c r="S17" s="298"/>
      <c r="T17" s="298"/>
      <c r="U17" s="298"/>
      <c r="V17" s="299"/>
      <c r="W17" s="306" t="s">
        <v>60</v>
      </c>
      <c r="X17" s="263"/>
      <c r="Y17" s="263" t="s">
        <v>61</v>
      </c>
      <c r="Z17" s="263"/>
      <c r="AA17" s="264" t="s">
        <v>62</v>
      </c>
      <c r="AB17" s="264"/>
    </row>
    <row r="18" spans="1:29" ht="10.5" customHeight="1" x14ac:dyDescent="0.2">
      <c r="A18" s="267" t="str">
        <f>IF(SUM(X24:X142)&gt;0,"1) Angaben sind noch unvollständig. ","")</f>
        <v/>
      </c>
      <c r="B18" s="268"/>
      <c r="C18" s="268"/>
      <c r="D18" s="268"/>
      <c r="E18" s="268"/>
      <c r="F18" s="268"/>
      <c r="G18" s="268"/>
      <c r="H18" s="268"/>
      <c r="I18" s="268"/>
      <c r="J18" s="269"/>
      <c r="K18" s="300"/>
      <c r="L18" s="301"/>
      <c r="M18" s="301"/>
      <c r="N18" s="301"/>
      <c r="O18" s="301"/>
      <c r="P18" s="301"/>
      <c r="Q18" s="301"/>
      <c r="R18" s="301"/>
      <c r="S18" s="301"/>
      <c r="T18" s="301"/>
      <c r="U18" s="301"/>
      <c r="V18" s="302"/>
      <c r="W18" s="306"/>
      <c r="X18" s="263"/>
      <c r="Y18" s="263"/>
      <c r="Z18" s="263"/>
      <c r="AA18" s="264"/>
      <c r="AB18" s="264"/>
    </row>
    <row r="19" spans="1:29" ht="10.5" customHeight="1" x14ac:dyDescent="0.2">
      <c r="A19" s="267" t="str">
        <f>IF(SUM(Z24:Z142)&gt;0,"2) Bei Dienstgängen am Schulort kann max. die Strecke Schule-Geschäftsstelle (z. B. Seminar)-Schule abgerechnet werden.  ","")</f>
        <v/>
      </c>
      <c r="B19" s="268"/>
      <c r="C19" s="268"/>
      <c r="D19" s="268"/>
      <c r="E19" s="268"/>
      <c r="F19" s="268"/>
      <c r="G19" s="268"/>
      <c r="H19" s="268"/>
      <c r="I19" s="268"/>
      <c r="J19" s="269"/>
      <c r="K19" s="300"/>
      <c r="L19" s="301"/>
      <c r="M19" s="301"/>
      <c r="N19" s="301"/>
      <c r="O19" s="301"/>
      <c r="P19" s="301"/>
      <c r="Q19" s="301"/>
      <c r="R19" s="301"/>
      <c r="S19" s="301"/>
      <c r="T19" s="301"/>
      <c r="U19" s="301"/>
      <c r="V19" s="302"/>
      <c r="W19" s="306"/>
      <c r="X19" s="263"/>
      <c r="Y19" s="263"/>
      <c r="Z19" s="263"/>
      <c r="AA19" s="264"/>
      <c r="AB19" s="264"/>
    </row>
    <row r="20" spans="1:29" ht="10.5" customHeight="1" thickBot="1" x14ac:dyDescent="0.25">
      <c r="A20" s="270" t="str">
        <f>IF(SUM(AB24:AB142)&gt;0,"3) Fahrten können nur rückwirkend und innerhalb von 6 Monaten abgerechnet werden. ","")</f>
        <v/>
      </c>
      <c r="B20" s="271"/>
      <c r="C20" s="271"/>
      <c r="D20" s="271"/>
      <c r="E20" s="271"/>
      <c r="F20" s="271"/>
      <c r="G20" s="271"/>
      <c r="H20" s="271"/>
      <c r="I20" s="271"/>
      <c r="J20" s="272"/>
      <c r="K20" s="303"/>
      <c r="L20" s="304"/>
      <c r="M20" s="304"/>
      <c r="N20" s="304"/>
      <c r="O20" s="304"/>
      <c r="P20" s="304"/>
      <c r="Q20" s="304"/>
      <c r="R20" s="304"/>
      <c r="S20" s="304"/>
      <c r="T20" s="304"/>
      <c r="U20" s="304"/>
      <c r="V20" s="305"/>
      <c r="W20" s="306"/>
      <c r="X20" s="263"/>
      <c r="Y20" s="263"/>
      <c r="Z20" s="263"/>
      <c r="AA20" s="264"/>
      <c r="AB20" s="264"/>
    </row>
    <row r="21" spans="1:29" ht="10.5" customHeight="1" x14ac:dyDescent="0.2">
      <c r="A21" s="248" t="s">
        <v>40</v>
      </c>
      <c r="B21" s="156" t="s">
        <v>8</v>
      </c>
      <c r="C21" s="164" t="s">
        <v>17</v>
      </c>
      <c r="D21" s="107"/>
      <c r="E21" s="108"/>
      <c r="F21" s="108"/>
      <c r="G21" s="279" t="s">
        <v>115</v>
      </c>
      <c r="H21" s="277" t="s">
        <v>116</v>
      </c>
      <c r="I21" s="108"/>
      <c r="J21" s="109"/>
      <c r="K21" s="19" t="s">
        <v>5</v>
      </c>
      <c r="L21" s="164" t="s">
        <v>18</v>
      </c>
      <c r="M21" s="162" t="s">
        <v>64</v>
      </c>
      <c r="N21" s="291" t="s">
        <v>7</v>
      </c>
      <c r="O21" s="292"/>
      <c r="P21" s="293"/>
      <c r="Q21" s="257" t="s">
        <v>16</v>
      </c>
      <c r="R21" s="258"/>
      <c r="S21" s="234" t="s">
        <v>129</v>
      </c>
      <c r="T21" s="283" t="s">
        <v>46</v>
      </c>
      <c r="U21" s="164" t="s">
        <v>2</v>
      </c>
      <c r="V21" s="261" t="s">
        <v>0</v>
      </c>
      <c r="W21" s="306"/>
      <c r="X21" s="263"/>
      <c r="Y21" s="263"/>
      <c r="Z21" s="263"/>
      <c r="AA21" s="264"/>
      <c r="AB21" s="264"/>
    </row>
    <row r="22" spans="1:29" ht="10.5" customHeight="1" x14ac:dyDescent="0.2">
      <c r="A22" s="249"/>
      <c r="B22" s="157"/>
      <c r="C22" s="165"/>
      <c r="D22" s="250" t="s">
        <v>24</v>
      </c>
      <c r="E22" s="251"/>
      <c r="F22" s="252"/>
      <c r="G22" s="280"/>
      <c r="H22" s="278"/>
      <c r="I22" s="273" t="s">
        <v>110</v>
      </c>
      <c r="J22" s="274"/>
      <c r="K22" s="20" t="s">
        <v>4</v>
      </c>
      <c r="L22" s="165"/>
      <c r="M22" s="163"/>
      <c r="N22" s="294" t="s">
        <v>3</v>
      </c>
      <c r="O22" s="295"/>
      <c r="P22" s="296"/>
      <c r="Q22" s="259" t="s">
        <v>39</v>
      </c>
      <c r="R22" s="260"/>
      <c r="S22" s="235"/>
      <c r="T22" s="284"/>
      <c r="U22" s="165"/>
      <c r="V22" s="262"/>
      <c r="W22" s="306"/>
      <c r="X22" s="263"/>
      <c r="Y22" s="263"/>
      <c r="Z22" s="263"/>
      <c r="AA22" s="264"/>
      <c r="AB22" s="264"/>
    </row>
    <row r="23" spans="1:29" ht="10.5" customHeight="1" thickBot="1" x14ac:dyDescent="0.25">
      <c r="A23" s="249"/>
      <c r="B23" s="157"/>
      <c r="C23" s="165"/>
      <c r="D23" s="253" t="s">
        <v>38</v>
      </c>
      <c r="E23" s="254"/>
      <c r="F23" s="255"/>
      <c r="G23" s="275" t="s">
        <v>27</v>
      </c>
      <c r="H23" s="276"/>
      <c r="I23" s="95" t="s">
        <v>109</v>
      </c>
      <c r="J23" s="96" t="s">
        <v>111</v>
      </c>
      <c r="K23" s="55" t="s">
        <v>6</v>
      </c>
      <c r="L23" s="165"/>
      <c r="M23" s="163"/>
      <c r="N23" s="294" t="s">
        <v>63</v>
      </c>
      <c r="O23" s="295"/>
      <c r="P23" s="296"/>
      <c r="Q23" s="259"/>
      <c r="R23" s="260"/>
      <c r="S23" s="235"/>
      <c r="T23" s="284"/>
      <c r="U23" s="165"/>
      <c r="V23" s="262"/>
      <c r="W23" s="306"/>
      <c r="X23" s="263"/>
      <c r="Y23" s="263"/>
      <c r="Z23" s="263"/>
      <c r="AA23" s="264"/>
      <c r="AB23" s="264"/>
    </row>
    <row r="24" spans="1:29" ht="10.5" customHeight="1" x14ac:dyDescent="0.2">
      <c r="A24" s="256">
        <v>1</v>
      </c>
      <c r="B24" s="160" t="str">
        <f>IF(C24="","---",(IF(WEEKDAY(C24,2)=1,"Mo",(IF(WEEKDAY(C24,2)=2,"Di",(IF(WEEKDAY(C24,2)=3,"Mi",(IF(WEEKDAY(C24,2)=4,"Do",(IF(WEEKDAY(C24,2)=5,"Fr",(IF(WEEKDAY(C24,2)=6,"Sa","So")))))))))))))</f>
        <v>---</v>
      </c>
      <c r="C24" s="144"/>
      <c r="D24" s="146" t="s">
        <v>22</v>
      </c>
      <c r="E24" s="146"/>
      <c r="F24" s="146"/>
      <c r="G24" s="113" t="s">
        <v>121</v>
      </c>
      <c r="H24" s="114"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30" t="s">
        <v>22</v>
      </c>
      <c r="J24" s="131"/>
      <c r="K24" s="101"/>
      <c r="L24" s="126" t="str">
        <f>IF(OR(H24="bitte angeben",H24="wird ausgefüllt",H24="keine Abrechn."),"",IF(G25="hin und zurück",ROUNDUP(2*IF(Y24=0,IF(OR(D24=Tabelle4!C$4,D25=Tabelle4!K$5),H24,MIN(F$10,H24)),H24),0),IF(OR(G25="nur hin",G25="nur zurück"),ROUNDUP(IF(Y24=0,IF(OR(D24=Tabelle4!C$4,D25=Tabelle4!K$5),H24,MIN(F$10,H24)),H24),0),"")))</f>
        <v/>
      </c>
      <c r="M24" s="56" t="str">
        <f>IF(OR(G24=Tabelle4!A$12,G24=Tabelle4!A$13,G24=Tabelle4!A$16),"",IF(G24=Tabelle4!A$14,0.01, IF(G24=Tabelle4!A$15,IF(O$16="ja",0.125,0.08),0)))</f>
        <v/>
      </c>
      <c r="N24" s="148"/>
      <c r="O24" s="149"/>
      <c r="P24" s="150"/>
      <c r="Q24" s="65"/>
      <c r="R24" s="66"/>
      <c r="S24" s="134" t="str">
        <f>IF(X24=1,"1","")&amp;IF(Z24=1,"2","")&amp;IF(AB24=1,"3","")</f>
        <v/>
      </c>
      <c r="T24" s="132" t="str">
        <f>IF(W24=0,"---",(IF(AND(L24&lt;&gt;"",M24&lt;&gt;""),M24,0)*IF(N25="m",L24-O25,IF(L24&lt;&gt;"",L24,0))+ IF(OR(N25="", N25="m"),0,IF(AND(O25&lt;=L24,N24&lt;&gt;""),O25,0)*0.01*N25)
+R24*0.5)*W24*AA24*IF($A$15="Die obigen Angaben in den Zeilen 6 bis 11 sind noch unvollständig",0,1))</f>
        <v>---</v>
      </c>
      <c r="U24" s="128"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38" t="str">
        <f>IF(AND(T24="---",U24="---"),"---",IF(T24&lt;&gt;"---",T24,0)+IF(U24&lt;&gt;"---",U24,0))</f>
        <v>---</v>
      </c>
      <c r="W24" s="36">
        <f>IF(OR(B24="---",D25="bitte auswählen",I24="bitte auswählen",AND(H24="",Q24="",OR(K24=0,K25=0))),0,1)</f>
        <v>0</v>
      </c>
      <c r="X24" s="30">
        <f>IF(AND(B24="---",D25="bitte auswählen",I24="bitte auswählen"),0,IF(OR(B24="---",D24="bitte auswählen",I24="bitte auswählen",AND(H24="",Q24="",OR(K24=0,K25=0))),1,0))</f>
        <v>0</v>
      </c>
      <c r="Y24" s="29">
        <f>IF(Y25=I$16,IF(D24&lt;&gt;Tabelle4!C$4,0,1),1)</f>
        <v>1</v>
      </c>
      <c r="Z24" s="30">
        <f>IF(Y25=I$16,IF(D24&lt;&gt;Tabelle4!C$4,1,0),0)</f>
        <v>0</v>
      </c>
      <c r="AA24" s="63">
        <f>IF(C24="",1,IF(K$9="bitte angeben",0,IF(OR(C24&lt;EDATE(K$9,-6),K$9&lt;C24),0,1)))</f>
        <v>1</v>
      </c>
      <c r="AB24" s="64">
        <f>IF(C24="",0,IF(K$9="bitte angeben",1,IF(OR(C24&lt;EDATE(K$9,-6),K$9&lt;C24),1,0)))</f>
        <v>0</v>
      </c>
      <c r="AC24" s="3">
        <f>IF(OR(VLOOKUP(D25,Tabelle4!K$1:L$6,2,FALSE)=I$16,VLOOKUP(D25,Tabelle4!K$1:L$6,2,FALSE)=VLOOKUP($D$5,Tabelle3!$A$2:$H$100,3,FALSE)),0,1)</f>
        <v>1</v>
      </c>
    </row>
    <row r="25" spans="1:29" ht="10.5" customHeight="1" thickBot="1" x14ac:dyDescent="0.25">
      <c r="A25" s="166"/>
      <c r="B25" s="161"/>
      <c r="C25" s="145"/>
      <c r="D25" s="142" t="s">
        <v>22</v>
      </c>
      <c r="E25" s="142"/>
      <c r="F25" s="142"/>
      <c r="G25" s="246" t="s">
        <v>22</v>
      </c>
      <c r="H25" s="247"/>
      <c r="I25" s="98"/>
      <c r="J25" s="99"/>
      <c r="K25" s="57"/>
      <c r="L25" s="127"/>
      <c r="M25" s="58" t="str">
        <f>IF(M24="","","€ je km")</f>
        <v/>
      </c>
      <c r="N25" s="59"/>
      <c r="O25" s="136"/>
      <c r="P25" s="137"/>
      <c r="Q25" s="61"/>
      <c r="R25" s="62"/>
      <c r="S25" s="135"/>
      <c r="T25" s="133"/>
      <c r="U25" s="129"/>
      <c r="V25" s="139"/>
      <c r="Y25" s="30">
        <f>VLOOKUP(D25,Tabelle4!K$1:L$5,2,FALSE)</f>
        <v>0</v>
      </c>
    </row>
    <row r="26" spans="1:29" ht="10.5" customHeight="1" x14ac:dyDescent="0.2">
      <c r="A26" s="265">
        <v>2</v>
      </c>
      <c r="B26" s="158" t="str">
        <f>IF(C26="","---",(IF(WEEKDAY(C26,2)=1,"Mo",(IF(WEEKDAY(C26,2)=2,"Di",(IF(WEEKDAY(C26,2)=3,"Mi",(IF(WEEKDAY(C26,2)=4,"Do",(IF(WEEKDAY(C26,2)=5,"Fr",(IF(WEEKDAY(C26,2)=6,"Sa","So")))))))))))))</f>
        <v>---</v>
      </c>
      <c r="C26" s="144"/>
      <c r="D26" s="146" t="s">
        <v>22</v>
      </c>
      <c r="E26" s="146"/>
      <c r="F26" s="146"/>
      <c r="G26" s="113" t="s">
        <v>121</v>
      </c>
      <c r="H26" s="114"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30" t="s">
        <v>22</v>
      </c>
      <c r="J26" s="131"/>
      <c r="K26" s="112"/>
      <c r="L26" s="126" t="str">
        <f>IF(OR(H26="bitte angeben",H26="wird ausgefüllt",H26="keine Abrechn."),"",IF(G27="hin und zurück",ROUNDUP(2*IF(Y26=0,IF(OR(D26=Tabelle4!C$4,D27=Tabelle4!K$5),H26,MIN(F$10,H26)),H26),0),IF(OR(G27="nur hin",G27="nur zurück"),ROUNDUP(IF(Y26=0,IF(OR(D26=Tabelle4!C$4,D27=Tabelle4!K$5),H26,MIN(F$10,H26)),H26),0),"")))</f>
        <v/>
      </c>
      <c r="M26" s="84" t="str">
        <f>IF(OR(G26=Tabelle4!A$12,G26=Tabelle4!A$13,G26=Tabelle4!A$16),"",IF(G26=Tabelle4!A$14,0.01, IF(G26=Tabelle4!A$15,IF(O$16="ja",0.125,0.08),0)))</f>
        <v/>
      </c>
      <c r="N26" s="148"/>
      <c r="O26" s="149"/>
      <c r="P26" s="150"/>
      <c r="Q26" s="92"/>
      <c r="R26" s="93"/>
      <c r="S26" s="134" t="str">
        <f>IF(X26=1,"1","")&amp;IF(Z26=1,"2","")&amp;IF(AB26=1,"3","")</f>
        <v/>
      </c>
      <c r="T26" s="132" t="str">
        <f>IF(W26=0,"---",(IF(AND(L26&lt;&gt;"",M26&lt;&gt;""),M26,0)*IF(N27="m",L26-O27,IF(L26&lt;&gt;"",L26,0))+ IF(OR(N27="", N27="m"),0,IF(AND(O27&lt;=L26,N26&lt;&gt;""),O27,0)*0.01*N27)
+R26*0.5)*W26*AA26*IF($A$15="Die obigen Angaben in den Zeilen 6 bis 11 sind noch unvollständig",0,1))</f>
        <v>---</v>
      </c>
      <c r="U26" s="128"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38" t="str">
        <f>IF(AND(T26="---",U26="---"),"---",IF(T26&lt;&gt;"---",T26,0)+IF(U26&lt;&gt;"---",U26,0))</f>
        <v>---</v>
      </c>
      <c r="W26" s="83">
        <f>IF(OR(B26="---",D27="bitte auswählen",I26="bitte auswählen",AND(H26="",Q26="",OR(K26=0,K27=0))),0,1)</f>
        <v>0</v>
      </c>
      <c r="X26" s="82">
        <f>IF(AND(B26="---",D27="bitte auswählen",I26="bitte auswählen"),0,IF(OR(B26="---",D26="bitte auswählen",I26="bitte auswählen",AND(H26="",Q26="",OR(K26=0,K27=0))),1,0))</f>
        <v>0</v>
      </c>
      <c r="Y26" s="81">
        <f>IF(Y27=I$16,IF(D26&lt;&gt;Tabelle4!C$4,0,1),1)</f>
        <v>1</v>
      </c>
      <c r="Z26" s="82">
        <f>IF(Y27=I$16,IF(D26&lt;&gt;Tabelle4!C$4,1,0),0)</f>
        <v>0</v>
      </c>
      <c r="AA26" s="90">
        <f>IF(C26="",1,IF(K$9="bitte angeben",0,IF(OR(C26&lt;EDATE(K$9,-6),K$9&lt;C26),0,1)))</f>
        <v>1</v>
      </c>
      <c r="AB26" s="91">
        <f>IF(C26="",0,IF(K$9="bitte angeben",1,IF(OR(C26&lt;EDATE(K$9,-6),K$9&lt;C26),1,0)))</f>
        <v>0</v>
      </c>
      <c r="AC26" s="3">
        <f>IF(OR(VLOOKUP(D27,Tabelle4!K$1:L$6,2,FALSE)=I$16,VLOOKUP(D27,Tabelle4!K$1:L$6,2,FALSE)=VLOOKUP($D$5,Tabelle3!$A$2:$H$100,3,FALSE)),0,1)</f>
        <v>1</v>
      </c>
    </row>
    <row r="27" spans="1:29" ht="10.5" customHeight="1" thickBot="1" x14ac:dyDescent="0.25">
      <c r="A27" s="266"/>
      <c r="B27" s="159"/>
      <c r="C27" s="145"/>
      <c r="D27" s="142" t="s">
        <v>22</v>
      </c>
      <c r="E27" s="142"/>
      <c r="F27" s="142"/>
      <c r="G27" s="246" t="s">
        <v>22</v>
      </c>
      <c r="H27" s="247"/>
      <c r="I27" s="98"/>
      <c r="J27" s="99"/>
      <c r="K27" s="85"/>
      <c r="L27" s="127"/>
      <c r="M27" s="86" t="str">
        <f>IF(M26="","","€ je km")</f>
        <v/>
      </c>
      <c r="N27" s="87"/>
      <c r="O27" s="136"/>
      <c r="P27" s="137"/>
      <c r="Q27" s="88"/>
      <c r="R27" s="89"/>
      <c r="S27" s="135"/>
      <c r="T27" s="133"/>
      <c r="U27" s="129"/>
      <c r="V27" s="139"/>
      <c r="W27" s="83"/>
      <c r="X27" s="82"/>
      <c r="Y27" s="82">
        <f>VLOOKUP(D27,Tabelle4!K$1:L$5,2,FALSE)</f>
        <v>0</v>
      </c>
      <c r="Z27" s="82"/>
      <c r="AA27" s="83"/>
      <c r="AB27" s="83"/>
    </row>
    <row r="28" spans="1:29" ht="10.5" customHeight="1" x14ac:dyDescent="0.2">
      <c r="A28" s="140">
        <v>3</v>
      </c>
      <c r="B28" s="147" t="str">
        <f>IF(C28="","---",(IF(WEEKDAY(C28,2)=1,"Mo",(IF(WEEKDAY(C28,2)=2,"Di",(IF(WEEKDAY(C28,2)=3,"Mi",(IF(WEEKDAY(C28,2)=4,"Do",(IF(WEEKDAY(C28,2)=5,"Fr",(IF(WEEKDAY(C28,2)=6,"Sa","So")))))))))))))</f>
        <v>---</v>
      </c>
      <c r="C28" s="144"/>
      <c r="D28" s="146" t="s">
        <v>22</v>
      </c>
      <c r="E28" s="146"/>
      <c r="F28" s="146"/>
      <c r="G28" s="113" t="s">
        <v>121</v>
      </c>
      <c r="H28" s="114"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30" t="s">
        <v>22</v>
      </c>
      <c r="J28" s="131"/>
      <c r="K28" s="112"/>
      <c r="L28" s="126" t="str">
        <f>IF(OR(H28="bitte angeben",H28="wird ausgefüllt",H28="keine Abrechn."),"",IF(G29="hin und zurück",ROUNDUP(2*IF(Y28=0,IF(OR(D28=Tabelle4!C$4,D29=Tabelle4!K$5),H28,MIN(F$10,H28)),H28),0),IF(OR(G29="nur hin",G29="nur zurück"),ROUNDUP(IF(Y28=0,IF(OR(D28=Tabelle4!C$4,D29=Tabelle4!K$5),H28,MIN(F$10,H28)),H28),0),"")))</f>
        <v/>
      </c>
      <c r="M28" s="84" t="str">
        <f>IF(OR(G28=Tabelle4!A$12,G28=Tabelle4!A$13,G28=Tabelle4!A$16),"",IF(G28=Tabelle4!A$14,0.01, IF(G28=Tabelle4!A$15,IF(O$16="ja",0.125,0.08),0)))</f>
        <v/>
      </c>
      <c r="N28" s="148"/>
      <c r="O28" s="149"/>
      <c r="P28" s="150"/>
      <c r="Q28" s="92"/>
      <c r="R28" s="93"/>
      <c r="S28" s="134" t="str">
        <f>IF(X28=1,"1","")&amp;IF(Z28=1,"2","")&amp;IF(AB28=1,"3","")</f>
        <v/>
      </c>
      <c r="T28" s="132" t="str">
        <f>IF(W28=0,"---",(IF(AND(L28&lt;&gt;"",M28&lt;&gt;""),M28,0)*IF(N29="m",L28-O29,IF(L28&lt;&gt;"",L28,0))+ IF(OR(N29="", N29="m"),0,IF(AND(O29&lt;=L28,N28&lt;&gt;""),O29,0)*0.01*N29)
+R28*0.5)*W28*AA28*IF($A$15="Die obigen Angaben in den Zeilen 6 bis 11 sind noch unvollständig",0,1))</f>
        <v>---</v>
      </c>
      <c r="U28" s="128"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38" t="str">
        <f>IF(AND(T28="---",U28="---"),"---",IF(T28&lt;&gt;"---",T28,0)+IF(U28&lt;&gt;"---",U28,0))</f>
        <v>---</v>
      </c>
      <c r="W28" s="83">
        <f>IF(OR(B28="---",D29="bitte auswählen",I28="bitte auswählen",AND(H28="",Q28="",OR(K28=0,K29=0))),0,1)</f>
        <v>0</v>
      </c>
      <c r="X28" s="82">
        <f>IF(AND(B28="---",D29="bitte auswählen",I28="bitte auswählen"),0,IF(OR(B28="---",D28="bitte auswählen",I28="bitte auswählen",AND(H28="",Q28="",OR(K28=0,K29=0))),1,0))</f>
        <v>0</v>
      </c>
      <c r="Y28" s="81">
        <f>IF(Y29=I$16,IF(D28&lt;&gt;Tabelle4!C$4,0,1),1)</f>
        <v>1</v>
      </c>
      <c r="Z28" s="82">
        <f>IF(Y29=I$16,IF(D28&lt;&gt;Tabelle4!C$4,1,0),0)</f>
        <v>0</v>
      </c>
      <c r="AA28" s="90">
        <f>IF(C28="",1,IF(K$9="bitte angeben",0,IF(OR(C28&lt;EDATE(K$9,-6),K$9&lt;C28),0,1)))</f>
        <v>1</v>
      </c>
      <c r="AB28" s="91">
        <f>IF(C28="",0,IF(K$9="bitte angeben",1,IF(OR(C28&lt;EDATE(K$9,-6),K$9&lt;C28),1,0)))</f>
        <v>0</v>
      </c>
      <c r="AC28" s="3">
        <f>IF(OR(VLOOKUP(D29,Tabelle4!K$1:L$6,2,FALSE)=I$16,VLOOKUP(D29,Tabelle4!K$1:L$6,2,FALSE)=VLOOKUP($D$5,Tabelle3!$A$2:$H$100,3,FALSE)),0,1)</f>
        <v>1</v>
      </c>
    </row>
    <row r="29" spans="1:29" ht="10.5" customHeight="1" thickBot="1" x14ac:dyDescent="0.25">
      <c r="A29" s="141"/>
      <c r="B29" s="143"/>
      <c r="C29" s="145"/>
      <c r="D29" s="142" t="s">
        <v>22</v>
      </c>
      <c r="E29" s="142"/>
      <c r="F29" s="142"/>
      <c r="G29" s="246" t="s">
        <v>22</v>
      </c>
      <c r="H29" s="247"/>
      <c r="I29" s="98"/>
      <c r="J29" s="99"/>
      <c r="K29" s="85"/>
      <c r="L29" s="127"/>
      <c r="M29" s="86" t="str">
        <f>IF(M28="","","€ je km")</f>
        <v/>
      </c>
      <c r="N29" s="87"/>
      <c r="O29" s="136"/>
      <c r="P29" s="137"/>
      <c r="Q29" s="88"/>
      <c r="R29" s="89"/>
      <c r="S29" s="135"/>
      <c r="T29" s="133"/>
      <c r="U29" s="129"/>
      <c r="V29" s="139"/>
      <c r="W29" s="83"/>
      <c r="X29" s="82"/>
      <c r="Y29" s="82">
        <f>VLOOKUP(D29,Tabelle4!K$1:L$5,2,FALSE)</f>
        <v>0</v>
      </c>
      <c r="Z29" s="82"/>
      <c r="AA29" s="83"/>
      <c r="AB29" s="83"/>
    </row>
    <row r="30" spans="1:29" ht="10.5" customHeight="1" x14ac:dyDescent="0.2">
      <c r="A30" s="141">
        <v>4</v>
      </c>
      <c r="B30" s="143" t="str">
        <f>IF(C30="","---",(IF(WEEKDAY(C30,2)=1,"Mo",(IF(WEEKDAY(C30,2)=2,"Di",(IF(WEEKDAY(C30,2)=3,"Mi",(IF(WEEKDAY(C30,2)=4,"Do",(IF(WEEKDAY(C30,2)=5,"Fr",(IF(WEEKDAY(C30,2)=6,"Sa","So")))))))))))))</f>
        <v>---</v>
      </c>
      <c r="C30" s="144"/>
      <c r="D30" s="146" t="s">
        <v>22</v>
      </c>
      <c r="E30" s="146"/>
      <c r="F30" s="146"/>
      <c r="G30" s="113" t="s">
        <v>121</v>
      </c>
      <c r="H30" s="114"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30" t="s">
        <v>22</v>
      </c>
      <c r="J30" s="131"/>
      <c r="K30" s="112"/>
      <c r="L30" s="126" t="str">
        <f>IF(OR(H30="bitte angeben",H30="wird ausgefüllt",H30="keine Abrechn."),"",IF(G31="hin und zurück",ROUNDUP(2*IF(Y30=0,IF(OR(D30=Tabelle4!C$4,D31=Tabelle4!K$5),H30,MIN(F$10,H30)),H30),0),IF(OR(G31="nur hin",G31="nur zurück"),ROUNDUP(IF(Y30=0,IF(OR(D30=Tabelle4!C$4,D31=Tabelle4!K$5),H30,MIN(F$10,H30)),H30),0),"")))</f>
        <v/>
      </c>
      <c r="M30" s="84" t="str">
        <f>IF(OR(G30=Tabelle4!A$12,G30=Tabelle4!A$13,G30=Tabelle4!A$16),"",IF(G30=Tabelle4!A$14,0.01, IF(G30=Tabelle4!A$15,IF(O$16="ja",0.125,0.08),0)))</f>
        <v/>
      </c>
      <c r="N30" s="148"/>
      <c r="O30" s="149"/>
      <c r="P30" s="150"/>
      <c r="Q30" s="92"/>
      <c r="R30" s="93"/>
      <c r="S30" s="134" t="str">
        <f>IF(X30=1,"1","")&amp;IF(Z30=1,"2","")&amp;IF(AB30=1,"3","")</f>
        <v/>
      </c>
      <c r="T30" s="132" t="str">
        <f>IF(W30=0,"---",(IF(AND(L30&lt;&gt;"",M30&lt;&gt;""),M30,0)*IF(N31="m",L30-O31,IF(L30&lt;&gt;"",L30,0))+ IF(OR(N31="", N31="m"),0,IF(AND(O31&lt;=L30,N30&lt;&gt;""),O31,0)*0.01*N31)
+R30*0.5)*W30*AA30*IF($A$15="Die obigen Angaben in den Zeilen 6 bis 11 sind noch unvollständig",0,1))</f>
        <v>---</v>
      </c>
      <c r="U30" s="128"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38" t="str">
        <f>IF(AND(T30="---",U30="---"),"---",IF(T30&lt;&gt;"---",T30,0)+IF(U30&lt;&gt;"---",U30,0))</f>
        <v>---</v>
      </c>
      <c r="W30" s="83">
        <f>IF(OR(B30="---",D31="bitte auswählen",I30="bitte auswählen",AND(H30="",Q30="",OR(K30=0,K31=0))),0,1)</f>
        <v>0</v>
      </c>
      <c r="X30" s="82">
        <f>IF(AND(B30="---",D31="bitte auswählen",I30="bitte auswählen"),0,IF(OR(B30="---",D30="bitte auswählen",I30="bitte auswählen",AND(H30="",Q30="",OR(K30=0,K31=0))),1,0))</f>
        <v>0</v>
      </c>
      <c r="Y30" s="81">
        <f>IF(Y31=I$16,IF(D30&lt;&gt;Tabelle4!C$4,0,1),1)</f>
        <v>1</v>
      </c>
      <c r="Z30" s="82">
        <f>IF(Y31=I$16,IF(D30&lt;&gt;Tabelle4!C$4,1,0),0)</f>
        <v>0</v>
      </c>
      <c r="AA30" s="90">
        <f>IF(C30="",1,IF(K$9="bitte angeben",0,IF(OR(C30&lt;EDATE(K$9,-6),K$9&lt;C30),0,1)))</f>
        <v>1</v>
      </c>
      <c r="AB30" s="91">
        <f>IF(C30="",0,IF(K$9="bitte angeben",1,IF(OR(C30&lt;EDATE(K$9,-6),K$9&lt;C30),1,0)))</f>
        <v>0</v>
      </c>
      <c r="AC30" s="3">
        <f>IF(OR(VLOOKUP(D31,Tabelle4!K$1:L$6,2,FALSE)=I$16,VLOOKUP(D31,Tabelle4!K$1:L$6,2,FALSE)=VLOOKUP($D$5,Tabelle3!$A$2:$H$100,3,FALSE)),0,1)</f>
        <v>1</v>
      </c>
    </row>
    <row r="31" spans="1:29" ht="10.5" customHeight="1" thickBot="1" x14ac:dyDescent="0.25">
      <c r="A31" s="141"/>
      <c r="B31" s="143"/>
      <c r="C31" s="145"/>
      <c r="D31" s="142" t="s">
        <v>22</v>
      </c>
      <c r="E31" s="142"/>
      <c r="F31" s="142"/>
      <c r="G31" s="246" t="s">
        <v>22</v>
      </c>
      <c r="H31" s="247"/>
      <c r="I31" s="98"/>
      <c r="J31" s="99"/>
      <c r="K31" s="85"/>
      <c r="L31" s="127"/>
      <c r="M31" s="86" t="str">
        <f>IF(M30="","","€ je km")</f>
        <v/>
      </c>
      <c r="N31" s="87"/>
      <c r="O31" s="136"/>
      <c r="P31" s="137"/>
      <c r="Q31" s="88"/>
      <c r="R31" s="89"/>
      <c r="S31" s="135"/>
      <c r="T31" s="133"/>
      <c r="U31" s="129"/>
      <c r="V31" s="139"/>
      <c r="W31" s="83"/>
      <c r="X31" s="82"/>
      <c r="Y31" s="82">
        <f>VLOOKUP(D31,Tabelle4!K$1:L$5,2,FALSE)</f>
        <v>0</v>
      </c>
      <c r="Z31" s="82"/>
      <c r="AA31" s="83"/>
      <c r="AB31" s="83"/>
    </row>
    <row r="32" spans="1:29" ht="10.5" customHeight="1" x14ac:dyDescent="0.2">
      <c r="A32" s="141">
        <v>5</v>
      </c>
      <c r="B32" s="143" t="str">
        <f>IF(C32="","---",(IF(WEEKDAY(C32,2)=1,"Mo",(IF(WEEKDAY(C32,2)=2,"Di",(IF(WEEKDAY(C32,2)=3,"Mi",(IF(WEEKDAY(C32,2)=4,"Do",(IF(WEEKDAY(C32,2)=5,"Fr",(IF(WEEKDAY(C32,2)=6,"Sa","So")))))))))))))</f>
        <v>---</v>
      </c>
      <c r="C32" s="144"/>
      <c r="D32" s="146" t="s">
        <v>22</v>
      </c>
      <c r="E32" s="146"/>
      <c r="F32" s="146"/>
      <c r="G32" s="113" t="s">
        <v>121</v>
      </c>
      <c r="H32" s="114"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30" t="s">
        <v>22</v>
      </c>
      <c r="J32" s="131"/>
      <c r="K32" s="112"/>
      <c r="L32" s="126" t="str">
        <f>IF(OR(H32="bitte angeben",H32="wird ausgefüllt",H32="keine Abrechn."),"",IF(G33="hin und zurück",ROUNDUP(2*IF(Y32=0,IF(OR(D32=Tabelle4!C$4,D33=Tabelle4!K$5),H32,MIN(F$10,H32)),H32),0),IF(OR(G33="nur hin",G33="nur zurück"),ROUNDUP(IF(Y32=0,IF(OR(D32=Tabelle4!C$4,D33=Tabelle4!K$5),H32,MIN(F$10,H32)),H32),0),"")))</f>
        <v/>
      </c>
      <c r="M32" s="84" t="str">
        <f>IF(OR(G32=Tabelle4!A$12,G32=Tabelle4!A$13,G32=Tabelle4!A$16),"",IF(G32=Tabelle4!A$14,0.01, IF(G32=Tabelle4!A$15,IF(O$16="ja",0.125,0.08),0)))</f>
        <v/>
      </c>
      <c r="N32" s="148"/>
      <c r="O32" s="149"/>
      <c r="P32" s="150"/>
      <c r="Q32" s="92"/>
      <c r="R32" s="93"/>
      <c r="S32" s="134" t="str">
        <f>IF(X32=1,"1","")&amp;IF(Z32=1,"2","")&amp;IF(AB32=1,"3","")</f>
        <v/>
      </c>
      <c r="T32" s="132" t="str">
        <f>IF(W32=0,"---",(IF(AND(L32&lt;&gt;"",M32&lt;&gt;""),M32,0)*IF(N33="m",L32-O33,IF(L32&lt;&gt;"",L32,0))+ IF(OR(N33="", N33="m"),0,IF(AND(O33&lt;=L32,N32&lt;&gt;""),O33,0)*0.01*N33)
+R32*0.5)*W32*AA32*IF($A$15="Die obigen Angaben in den Zeilen 6 bis 11 sind noch unvollständig",0,1))</f>
        <v>---</v>
      </c>
      <c r="U32" s="128"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38" t="str">
        <f>IF(AND(T32="---",U32="---"),"---",IF(T32&lt;&gt;"---",T32,0)+IF(U32&lt;&gt;"---",U32,0))</f>
        <v>---</v>
      </c>
      <c r="W32" s="83">
        <f>IF(OR(B32="---",D33="bitte auswählen",I32="bitte auswählen",AND(H32="",Q32="",OR(K32=0,K33=0))),0,1)</f>
        <v>0</v>
      </c>
      <c r="X32" s="82">
        <f>IF(AND(B32="---",D33="bitte auswählen",I32="bitte auswählen"),0,IF(OR(B32="---",D32="bitte auswählen",I32="bitte auswählen",AND(H32="",Q32="",OR(K32=0,K33=0))),1,0))</f>
        <v>0</v>
      </c>
      <c r="Y32" s="81">
        <f>IF(Y33=I$16,IF(D32&lt;&gt;Tabelle4!C$4,0,1),1)</f>
        <v>1</v>
      </c>
      <c r="Z32" s="82">
        <f>IF(Y33=I$16,IF(D32&lt;&gt;Tabelle4!C$4,1,0),0)</f>
        <v>0</v>
      </c>
      <c r="AA32" s="90">
        <f>IF(C32="",1,IF(K$9="bitte angeben",0,IF(OR(C32&lt;EDATE(K$9,-6),K$9&lt;C32),0,1)))</f>
        <v>1</v>
      </c>
      <c r="AB32" s="91">
        <f>IF(C32="",0,IF(K$9="bitte angeben",1,IF(OR(C32&lt;EDATE(K$9,-6),K$9&lt;C32),1,0)))</f>
        <v>0</v>
      </c>
      <c r="AC32" s="3">
        <f>IF(OR(VLOOKUP(D33,Tabelle4!K$1:L$6,2,FALSE)=I$16,VLOOKUP(D33,Tabelle4!K$1:L$6,2,FALSE)=VLOOKUP($D$5,Tabelle3!$A$2:$H$100,3,FALSE)),0,1)</f>
        <v>1</v>
      </c>
    </row>
    <row r="33" spans="1:29" ht="10.5" customHeight="1" thickBot="1" x14ac:dyDescent="0.25">
      <c r="A33" s="141"/>
      <c r="B33" s="143"/>
      <c r="C33" s="145"/>
      <c r="D33" s="142" t="s">
        <v>22</v>
      </c>
      <c r="E33" s="142"/>
      <c r="F33" s="142"/>
      <c r="G33" s="246" t="s">
        <v>22</v>
      </c>
      <c r="H33" s="247"/>
      <c r="I33" s="98"/>
      <c r="J33" s="99"/>
      <c r="K33" s="85"/>
      <c r="L33" s="127"/>
      <c r="M33" s="86" t="str">
        <f>IF(M32="","","€ je km")</f>
        <v/>
      </c>
      <c r="N33" s="87"/>
      <c r="O33" s="136"/>
      <c r="P33" s="137"/>
      <c r="Q33" s="88"/>
      <c r="R33" s="89"/>
      <c r="S33" s="135"/>
      <c r="T33" s="133"/>
      <c r="U33" s="129"/>
      <c r="V33" s="139"/>
      <c r="W33" s="83"/>
      <c r="X33" s="82"/>
      <c r="Y33" s="82">
        <f>VLOOKUP(D33,Tabelle4!K$1:L$5,2,FALSE)</f>
        <v>0</v>
      </c>
      <c r="Z33" s="82"/>
      <c r="AA33" s="83"/>
      <c r="AB33" s="83"/>
    </row>
    <row r="34" spans="1:29" ht="10.5" customHeight="1" x14ac:dyDescent="0.2">
      <c r="A34" s="141">
        <v>6</v>
      </c>
      <c r="B34" s="143" t="str">
        <f>IF(C34="","---",(IF(WEEKDAY(C34,2)=1,"Mo",(IF(WEEKDAY(C34,2)=2,"Di",(IF(WEEKDAY(C34,2)=3,"Mi",(IF(WEEKDAY(C34,2)=4,"Do",(IF(WEEKDAY(C34,2)=5,"Fr",(IF(WEEKDAY(C34,2)=6,"Sa","So")))))))))))))</f>
        <v>---</v>
      </c>
      <c r="C34" s="144"/>
      <c r="D34" s="146" t="s">
        <v>22</v>
      </c>
      <c r="E34" s="146"/>
      <c r="F34" s="146"/>
      <c r="G34" s="113" t="s">
        <v>121</v>
      </c>
      <c r="H34" s="114"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30" t="s">
        <v>22</v>
      </c>
      <c r="J34" s="131"/>
      <c r="K34" s="112"/>
      <c r="L34" s="126" t="str">
        <f>IF(OR(H34="bitte angeben",H34="wird ausgefüllt",H34="keine Abrechn."),"",IF(G35="hin und zurück",ROUNDUP(2*IF(Y34=0,IF(OR(D34=Tabelle4!C$4,D35=Tabelle4!K$5),H34,MIN(F$10,H34)),H34),0),IF(OR(G35="nur hin",G35="nur zurück"),ROUNDUP(IF(Y34=0,IF(OR(D34=Tabelle4!C$4,D35=Tabelle4!K$5),H34,MIN(F$10,H34)),H34),0),"")))</f>
        <v/>
      </c>
      <c r="M34" s="84" t="str">
        <f>IF(OR(G34=Tabelle4!A$12,G34=Tabelle4!A$13,G34=Tabelle4!A$16),"",IF(G34=Tabelle4!A$14,0.01, IF(G34=Tabelle4!A$15,IF(O$16="ja",0.125,0.08),0)))</f>
        <v/>
      </c>
      <c r="N34" s="148"/>
      <c r="O34" s="149"/>
      <c r="P34" s="150"/>
      <c r="Q34" s="92"/>
      <c r="R34" s="93"/>
      <c r="S34" s="134" t="str">
        <f>IF(X34=1,"1","")&amp;IF(Z34=1,"2","")&amp;IF(AB34=1,"3","")</f>
        <v/>
      </c>
      <c r="T34" s="132" t="str">
        <f>IF(W34=0,"---",(IF(AND(L34&lt;&gt;"",M34&lt;&gt;""),M34,0)*IF(N35="m",L34-O35,IF(L34&lt;&gt;"",L34,0))+ IF(OR(N35="", N35="m"),0,IF(AND(O35&lt;=L34,N34&lt;&gt;""),O35,0)*0.01*N35)
+R34*0.5)*W34*AA34*IF($A$15="Die obigen Angaben in den Zeilen 6 bis 11 sind noch unvollständig",0,1))</f>
        <v>---</v>
      </c>
      <c r="U34" s="128"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38" t="str">
        <f>IF(AND(T34="---",U34="---"),"---",IF(T34&lt;&gt;"---",T34,0)+IF(U34&lt;&gt;"---",U34,0))</f>
        <v>---</v>
      </c>
      <c r="W34" s="83">
        <f>IF(OR(B34="---",D35="bitte auswählen",I34="bitte auswählen",AND(H34="",Q34="",OR(K34=0,K35=0))),0,1)</f>
        <v>0</v>
      </c>
      <c r="X34" s="82">
        <f>IF(AND(B34="---",D35="bitte auswählen",I34="bitte auswählen"),0,IF(OR(B34="---",D34="bitte auswählen",I34="bitte auswählen",AND(H34="",Q34="",OR(K34=0,K35=0))),1,0))</f>
        <v>0</v>
      </c>
      <c r="Y34" s="81">
        <f>IF(Y35=I$16,IF(D34&lt;&gt;Tabelle4!C$4,0,1),1)</f>
        <v>1</v>
      </c>
      <c r="Z34" s="82">
        <f>IF(Y35=I$16,IF(D34&lt;&gt;Tabelle4!C$4,1,0),0)</f>
        <v>0</v>
      </c>
      <c r="AA34" s="90">
        <f>IF(C34="",1,IF(K$9="bitte angeben",0,IF(OR(C34&lt;EDATE(K$9,-6),K$9&lt;C34),0,1)))</f>
        <v>1</v>
      </c>
      <c r="AB34" s="91">
        <f>IF(C34="",0,IF(K$9="bitte angeben",1,IF(OR(C34&lt;EDATE(K$9,-6),K$9&lt;C34),1,0)))</f>
        <v>0</v>
      </c>
      <c r="AC34" s="3">
        <f>IF(OR(VLOOKUP(D35,Tabelle4!K$1:L$6,2,FALSE)=I$16,VLOOKUP(D35,Tabelle4!K$1:L$6,2,FALSE)=VLOOKUP($D$5,Tabelle3!$A$2:$H$100,3,FALSE)),0,1)</f>
        <v>1</v>
      </c>
    </row>
    <row r="35" spans="1:29" ht="10.5" customHeight="1" thickBot="1" x14ac:dyDescent="0.25">
      <c r="A35" s="141"/>
      <c r="B35" s="143"/>
      <c r="C35" s="145"/>
      <c r="D35" s="142" t="s">
        <v>22</v>
      </c>
      <c r="E35" s="142"/>
      <c r="F35" s="142"/>
      <c r="G35" s="246" t="s">
        <v>22</v>
      </c>
      <c r="H35" s="247"/>
      <c r="I35" s="98"/>
      <c r="J35" s="99"/>
      <c r="K35" s="85"/>
      <c r="L35" s="127"/>
      <c r="M35" s="86" t="str">
        <f>IF(M34="","","€ je km")</f>
        <v/>
      </c>
      <c r="N35" s="87"/>
      <c r="O35" s="136"/>
      <c r="P35" s="137"/>
      <c r="Q35" s="88"/>
      <c r="R35" s="89"/>
      <c r="S35" s="135"/>
      <c r="T35" s="133"/>
      <c r="U35" s="129"/>
      <c r="V35" s="139"/>
      <c r="W35" s="83"/>
      <c r="X35" s="82"/>
      <c r="Y35" s="82">
        <f>VLOOKUP(D35,Tabelle4!K$1:L$5,2,FALSE)</f>
        <v>0</v>
      </c>
      <c r="Z35" s="82"/>
      <c r="AA35" s="83"/>
      <c r="AB35" s="83"/>
    </row>
    <row r="36" spans="1:29" ht="10.5" customHeight="1" x14ac:dyDescent="0.2">
      <c r="A36" s="141">
        <v>7</v>
      </c>
      <c r="B36" s="143" t="str">
        <f>IF(C36="","---",(IF(WEEKDAY(C36,2)=1,"Mo",(IF(WEEKDAY(C36,2)=2,"Di",(IF(WEEKDAY(C36,2)=3,"Mi",(IF(WEEKDAY(C36,2)=4,"Do",(IF(WEEKDAY(C36,2)=5,"Fr",(IF(WEEKDAY(C36,2)=6,"Sa","So")))))))))))))</f>
        <v>---</v>
      </c>
      <c r="C36" s="144"/>
      <c r="D36" s="146" t="s">
        <v>22</v>
      </c>
      <c r="E36" s="146"/>
      <c r="F36" s="146"/>
      <c r="G36" s="113" t="s">
        <v>121</v>
      </c>
      <c r="H36" s="114"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30" t="s">
        <v>22</v>
      </c>
      <c r="J36" s="131"/>
      <c r="K36" s="112"/>
      <c r="L36" s="126" t="str">
        <f>IF(OR(H36="bitte angeben",H36="wird ausgefüllt",H36="keine Abrechn."),"",IF(G37="hin und zurück",ROUNDUP(2*IF(Y36=0,IF(OR(D36=Tabelle4!C$4,D37=Tabelle4!K$5),H36,MIN(F$10,H36)),H36),0),IF(OR(G37="nur hin",G37="nur zurück"),ROUNDUP(IF(Y36=0,IF(OR(D36=Tabelle4!C$4,D37=Tabelle4!K$5),H36,MIN(F$10,H36)),H36),0),"")))</f>
        <v/>
      </c>
      <c r="M36" s="84" t="str">
        <f>IF(OR(G36=Tabelle4!A$12,G36=Tabelle4!A$13,G36=Tabelle4!A$16),"",IF(G36=Tabelle4!A$14,0.01, IF(G36=Tabelle4!A$15,IF(O$16="ja",0.125,0.08),0)))</f>
        <v/>
      </c>
      <c r="N36" s="148"/>
      <c r="O36" s="149"/>
      <c r="P36" s="150"/>
      <c r="Q36" s="92"/>
      <c r="R36" s="93"/>
      <c r="S36" s="134" t="str">
        <f>IF(X36=1,"1","")&amp;IF(Z36=1,"2","")&amp;IF(AB36=1,"3","")</f>
        <v/>
      </c>
      <c r="T36" s="132" t="str">
        <f>IF(W36=0,"---",(IF(AND(L36&lt;&gt;"",M36&lt;&gt;""),M36,0)*IF(N37="m",L36-O37,IF(L36&lt;&gt;"",L36,0))+ IF(OR(N37="", N37="m"),0,IF(AND(O37&lt;=L36,N36&lt;&gt;""),O37,0)*0.01*N37)
+R36*0.5)*W36*AA36*IF($A$15="Die obigen Angaben in den Zeilen 6 bis 11 sind noch unvollständig",0,1))</f>
        <v>---</v>
      </c>
      <c r="U36" s="128"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38" t="str">
        <f>IF(AND(T36="---",U36="---"),"---",IF(T36&lt;&gt;"---",T36,0)+IF(U36&lt;&gt;"---",U36,0))</f>
        <v>---</v>
      </c>
      <c r="W36" s="83">
        <f>IF(OR(B36="---",D37="bitte auswählen",I36="bitte auswählen",AND(H36="",Q36="",OR(K36=0,K37=0))),0,1)</f>
        <v>0</v>
      </c>
      <c r="X36" s="82">
        <f>IF(AND(B36="---",D37="bitte auswählen",I36="bitte auswählen"),0,IF(OR(B36="---",D36="bitte auswählen",I36="bitte auswählen",AND(H36="",Q36="",OR(K36=0,K37=0))),1,0))</f>
        <v>0</v>
      </c>
      <c r="Y36" s="81">
        <f>IF(Y37=I$16,IF(D36&lt;&gt;Tabelle4!C$4,0,1),1)</f>
        <v>1</v>
      </c>
      <c r="Z36" s="82">
        <f>IF(Y37=I$16,IF(D36&lt;&gt;Tabelle4!C$4,1,0),0)</f>
        <v>0</v>
      </c>
      <c r="AA36" s="90">
        <f>IF(C36="",1,IF(K$9="bitte angeben",0,IF(OR(C36&lt;EDATE(K$9,-6),K$9&lt;C36),0,1)))</f>
        <v>1</v>
      </c>
      <c r="AB36" s="91">
        <f>IF(C36="",0,IF(K$9="bitte angeben",1,IF(OR(C36&lt;EDATE(K$9,-6),K$9&lt;C36),1,0)))</f>
        <v>0</v>
      </c>
      <c r="AC36" s="3">
        <f>IF(OR(VLOOKUP(D37,Tabelle4!K$1:L$6,2,FALSE)=I$16,VLOOKUP(D37,Tabelle4!K$1:L$6,2,FALSE)=VLOOKUP($D$5,Tabelle3!$A$2:$H$100,3,FALSE)),0,1)</f>
        <v>1</v>
      </c>
    </row>
    <row r="37" spans="1:29" ht="10.5" customHeight="1" thickBot="1" x14ac:dyDescent="0.25">
      <c r="A37" s="141"/>
      <c r="B37" s="143"/>
      <c r="C37" s="145"/>
      <c r="D37" s="142" t="s">
        <v>22</v>
      </c>
      <c r="E37" s="142"/>
      <c r="F37" s="142"/>
      <c r="G37" s="246" t="s">
        <v>22</v>
      </c>
      <c r="H37" s="247"/>
      <c r="I37" s="98"/>
      <c r="J37" s="99"/>
      <c r="K37" s="85"/>
      <c r="L37" s="127"/>
      <c r="M37" s="86" t="str">
        <f>IF(M36="","","€ je km")</f>
        <v/>
      </c>
      <c r="N37" s="87"/>
      <c r="O37" s="136"/>
      <c r="P37" s="137"/>
      <c r="Q37" s="88"/>
      <c r="R37" s="89"/>
      <c r="S37" s="135"/>
      <c r="T37" s="133"/>
      <c r="U37" s="129"/>
      <c r="V37" s="139"/>
      <c r="W37" s="83"/>
      <c r="X37" s="82"/>
      <c r="Y37" s="82">
        <f>VLOOKUP(D37,Tabelle4!K$1:L$5,2,FALSE)</f>
        <v>0</v>
      </c>
      <c r="Z37" s="82"/>
      <c r="AA37" s="83"/>
      <c r="AB37" s="83"/>
    </row>
    <row r="38" spans="1:29" ht="10.5" customHeight="1" x14ac:dyDescent="0.2">
      <c r="A38" s="141">
        <v>8</v>
      </c>
      <c r="B38" s="143" t="str">
        <f>IF(C38="","---",(IF(WEEKDAY(C38,2)=1,"Mo",(IF(WEEKDAY(C38,2)=2,"Di",(IF(WEEKDAY(C38,2)=3,"Mi",(IF(WEEKDAY(C38,2)=4,"Do",(IF(WEEKDAY(C38,2)=5,"Fr",(IF(WEEKDAY(C38,2)=6,"Sa","So")))))))))))))</f>
        <v>---</v>
      </c>
      <c r="C38" s="144"/>
      <c r="D38" s="146" t="s">
        <v>22</v>
      </c>
      <c r="E38" s="146"/>
      <c r="F38" s="146"/>
      <c r="G38" s="113" t="s">
        <v>121</v>
      </c>
      <c r="H38" s="114"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30" t="s">
        <v>22</v>
      </c>
      <c r="J38" s="131"/>
      <c r="K38" s="112"/>
      <c r="L38" s="126" t="str">
        <f>IF(OR(H38="bitte angeben",H38="wird ausgefüllt",H38="keine Abrechn."),"",IF(G39="hin und zurück",ROUNDUP(2*IF(Y38=0,IF(OR(D38=Tabelle4!C$4,D39=Tabelle4!K$5),H38,MIN(F$10,H38)),H38),0),IF(OR(G39="nur hin",G39="nur zurück"),ROUNDUP(IF(Y38=0,IF(OR(D38=Tabelle4!C$4,D39=Tabelle4!K$5),H38,MIN(F$10,H38)),H38),0),"")))</f>
        <v/>
      </c>
      <c r="M38" s="84" t="str">
        <f>IF(OR(G38=Tabelle4!A$12,G38=Tabelle4!A$13,G38=Tabelle4!A$16),"",IF(G38=Tabelle4!A$14,0.01, IF(G38=Tabelle4!A$15,IF(O$16="ja",0.125,0.08),0)))</f>
        <v/>
      </c>
      <c r="N38" s="148"/>
      <c r="O38" s="149"/>
      <c r="P38" s="150"/>
      <c r="Q38" s="92"/>
      <c r="R38" s="93"/>
      <c r="S38" s="134" t="str">
        <f>IF(X38=1,"1","")&amp;IF(Z38=1,"2","")&amp;IF(AB38=1,"3","")</f>
        <v/>
      </c>
      <c r="T38" s="132" t="str">
        <f>IF(W38=0,"---",(IF(AND(L38&lt;&gt;"",M38&lt;&gt;""),M38,0)*IF(N39="m",L38-O39,IF(L38&lt;&gt;"",L38,0))+ IF(OR(N39="", N39="m"),0,IF(AND(O39&lt;=L38,N38&lt;&gt;""),O39,0)*0.01*N39)
+R38*0.5)*W38*AA38*IF($A$15="Die obigen Angaben in den Zeilen 6 bis 11 sind noch unvollständig",0,1))</f>
        <v>---</v>
      </c>
      <c r="U38" s="128"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38" t="str">
        <f>IF(AND(T38="---",U38="---"),"---",IF(T38&lt;&gt;"---",T38,0)+IF(U38&lt;&gt;"---",U38,0))</f>
        <v>---</v>
      </c>
      <c r="W38" s="83">
        <f>IF(OR(B38="---",D39="bitte auswählen",I38="bitte auswählen",AND(H38="",Q38="",OR(K38=0,K39=0))),0,1)</f>
        <v>0</v>
      </c>
      <c r="X38" s="82">
        <f>IF(AND(B38="---",D39="bitte auswählen",I38="bitte auswählen"),0,IF(OR(B38="---",D38="bitte auswählen",I38="bitte auswählen",AND(H38="",Q38="",OR(K38=0,K39=0))),1,0))</f>
        <v>0</v>
      </c>
      <c r="Y38" s="81">
        <f>IF(Y39=I$16,IF(D38&lt;&gt;Tabelle4!C$4,0,1),1)</f>
        <v>1</v>
      </c>
      <c r="Z38" s="82">
        <f>IF(Y39=I$16,IF(D38&lt;&gt;Tabelle4!C$4,1,0),0)</f>
        <v>0</v>
      </c>
      <c r="AA38" s="90">
        <f>IF(C38="",1,IF(K$9="bitte angeben",0,IF(OR(C38&lt;EDATE(K$9,-6),K$9&lt;C38),0,1)))</f>
        <v>1</v>
      </c>
      <c r="AB38" s="91">
        <f>IF(C38="",0,IF(K$9="bitte angeben",1,IF(OR(C38&lt;EDATE(K$9,-6),K$9&lt;C38),1,0)))</f>
        <v>0</v>
      </c>
      <c r="AC38" s="3">
        <f>IF(OR(VLOOKUP(D39,Tabelle4!K$1:L$6,2,FALSE)=I$16,VLOOKUP(D39,Tabelle4!K$1:L$6,2,FALSE)=VLOOKUP($D$5,Tabelle3!$A$2:$H$100,3,FALSE)),0,1)</f>
        <v>1</v>
      </c>
    </row>
    <row r="39" spans="1:29" ht="10.5" customHeight="1" thickBot="1" x14ac:dyDescent="0.25">
      <c r="A39" s="141"/>
      <c r="B39" s="143"/>
      <c r="C39" s="145"/>
      <c r="D39" s="142" t="s">
        <v>22</v>
      </c>
      <c r="E39" s="142"/>
      <c r="F39" s="142"/>
      <c r="G39" s="246" t="s">
        <v>22</v>
      </c>
      <c r="H39" s="247"/>
      <c r="I39" s="98"/>
      <c r="J39" s="99"/>
      <c r="K39" s="85"/>
      <c r="L39" s="127"/>
      <c r="M39" s="86" t="str">
        <f>IF(M38="","","€ je km")</f>
        <v/>
      </c>
      <c r="N39" s="87"/>
      <c r="O39" s="136"/>
      <c r="P39" s="137"/>
      <c r="Q39" s="88"/>
      <c r="R39" s="89"/>
      <c r="S39" s="135"/>
      <c r="T39" s="133"/>
      <c r="U39" s="129"/>
      <c r="V39" s="139"/>
      <c r="W39" s="83"/>
      <c r="X39" s="82"/>
      <c r="Y39" s="82">
        <f>VLOOKUP(D39,Tabelle4!K$1:L$5,2,FALSE)</f>
        <v>0</v>
      </c>
      <c r="Z39" s="82"/>
      <c r="AA39" s="83"/>
      <c r="AB39" s="83"/>
    </row>
    <row r="40" spans="1:29" ht="10.5" customHeight="1" x14ac:dyDescent="0.2">
      <c r="A40" s="141">
        <v>9</v>
      </c>
      <c r="B40" s="143" t="str">
        <f>IF(C40="","---",(IF(WEEKDAY(C40,2)=1,"Mo",(IF(WEEKDAY(C40,2)=2,"Di",(IF(WEEKDAY(C40,2)=3,"Mi",(IF(WEEKDAY(C40,2)=4,"Do",(IF(WEEKDAY(C40,2)=5,"Fr",(IF(WEEKDAY(C40,2)=6,"Sa","So")))))))))))))</f>
        <v>---</v>
      </c>
      <c r="C40" s="144"/>
      <c r="D40" s="146" t="s">
        <v>22</v>
      </c>
      <c r="E40" s="146"/>
      <c r="F40" s="146"/>
      <c r="G40" s="113" t="s">
        <v>121</v>
      </c>
      <c r="H40" s="114"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30" t="s">
        <v>22</v>
      </c>
      <c r="J40" s="131"/>
      <c r="K40" s="112"/>
      <c r="L40" s="126" t="str">
        <f>IF(OR(H40="bitte angeben",H40="wird ausgefüllt",H40="keine Abrechn."),"",IF(G41="hin und zurück",ROUNDUP(2*IF(Y40=0,IF(OR(D40=Tabelle4!C$4,D41=Tabelle4!K$5),H40,MIN(F$10,H40)),H40),0),IF(OR(G41="nur hin",G41="nur zurück"),ROUNDUP(IF(Y40=0,IF(OR(D40=Tabelle4!C$4,D41=Tabelle4!K$5),H40,MIN(F$10,H40)),H40),0),"")))</f>
        <v/>
      </c>
      <c r="M40" s="84" t="str">
        <f>IF(OR(G40=Tabelle4!A$12,G40=Tabelle4!A$13,G40=Tabelle4!A$16),"",IF(G40=Tabelle4!A$14,0.01, IF(G40=Tabelle4!A$15,IF(O$16="ja",0.125,0.08),0)))</f>
        <v/>
      </c>
      <c r="N40" s="148"/>
      <c r="O40" s="149"/>
      <c r="P40" s="150"/>
      <c r="Q40" s="92"/>
      <c r="R40" s="93"/>
      <c r="S40" s="134" t="str">
        <f>IF(X40=1,"1","")&amp;IF(Z40=1,"2","")&amp;IF(AB40=1,"3","")</f>
        <v/>
      </c>
      <c r="T40" s="132" t="str">
        <f>IF(W40=0,"---",(IF(AND(L40&lt;&gt;"",M40&lt;&gt;""),M40,0)*IF(N41="m",L40-O41,IF(L40&lt;&gt;"",L40,0))+ IF(OR(N41="", N41="m"),0,IF(AND(O41&lt;=L40,N40&lt;&gt;""),O41,0)*0.01*N41)
+R40*0.5)*W40*AA40*IF($A$15="Die obigen Angaben in den Zeilen 6 bis 11 sind noch unvollständig",0,1))</f>
        <v>---</v>
      </c>
      <c r="U40" s="128"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38" t="str">
        <f>IF(AND(T40="---",U40="---"),"---",IF(T40&lt;&gt;"---",T40,0)+IF(U40&lt;&gt;"---",U40,0))</f>
        <v>---</v>
      </c>
      <c r="W40" s="83">
        <f>IF(OR(B40="---",D41="bitte auswählen",I40="bitte auswählen",AND(H40="",Q40="",OR(K40=0,K41=0))),0,1)</f>
        <v>0</v>
      </c>
      <c r="X40" s="82">
        <f>IF(AND(B40="---",D41="bitte auswählen",I40="bitte auswählen"),0,IF(OR(B40="---",D40="bitte auswählen",I40="bitte auswählen",AND(H40="",Q40="",OR(K40=0,K41=0))),1,0))</f>
        <v>0</v>
      </c>
      <c r="Y40" s="81">
        <f>IF(Y41=I$16,IF(D40&lt;&gt;Tabelle4!C$4,0,1),1)</f>
        <v>1</v>
      </c>
      <c r="Z40" s="82">
        <f>IF(Y41=I$16,IF(D40&lt;&gt;Tabelle4!C$4,1,0),0)</f>
        <v>0</v>
      </c>
      <c r="AA40" s="90">
        <f>IF(C40="",1,IF(K$9="bitte angeben",0,IF(OR(C40&lt;EDATE(K$9,-6),K$9&lt;C40),0,1)))</f>
        <v>1</v>
      </c>
      <c r="AB40" s="91">
        <f>IF(C40="",0,IF(K$9="bitte angeben",1,IF(OR(C40&lt;EDATE(K$9,-6),K$9&lt;C40),1,0)))</f>
        <v>0</v>
      </c>
      <c r="AC40" s="3">
        <f>IF(OR(VLOOKUP(D41,Tabelle4!K$1:L$6,2,FALSE)=I$16,VLOOKUP(D41,Tabelle4!K$1:L$6,2,FALSE)=VLOOKUP($D$5,Tabelle3!$A$2:$H$100,3,FALSE)),0,1)</f>
        <v>1</v>
      </c>
    </row>
    <row r="41" spans="1:29" ht="10.5" customHeight="1" thickBot="1" x14ac:dyDescent="0.25">
      <c r="A41" s="141"/>
      <c r="B41" s="143"/>
      <c r="C41" s="145"/>
      <c r="D41" s="142" t="s">
        <v>22</v>
      </c>
      <c r="E41" s="142"/>
      <c r="F41" s="142"/>
      <c r="G41" s="246" t="s">
        <v>22</v>
      </c>
      <c r="H41" s="247"/>
      <c r="I41" s="98"/>
      <c r="J41" s="99"/>
      <c r="K41" s="85"/>
      <c r="L41" s="127"/>
      <c r="M41" s="86" t="str">
        <f>IF(M40="","","€ je km")</f>
        <v/>
      </c>
      <c r="N41" s="87"/>
      <c r="O41" s="136"/>
      <c r="P41" s="137"/>
      <c r="Q41" s="88"/>
      <c r="R41" s="89"/>
      <c r="S41" s="135"/>
      <c r="T41" s="133"/>
      <c r="U41" s="129"/>
      <c r="V41" s="139"/>
      <c r="W41" s="83"/>
      <c r="X41" s="82"/>
      <c r="Y41" s="82">
        <f>VLOOKUP(D41,Tabelle4!K$1:L$5,2,FALSE)</f>
        <v>0</v>
      </c>
      <c r="Z41" s="82"/>
      <c r="AA41" s="83"/>
      <c r="AB41" s="83"/>
    </row>
    <row r="42" spans="1:29" ht="10.5" customHeight="1" x14ac:dyDescent="0.2">
      <c r="A42" s="141">
        <v>10</v>
      </c>
      <c r="B42" s="143" t="str">
        <f>IF(C42="","---",(IF(WEEKDAY(C42,2)=1,"Mo",(IF(WEEKDAY(C42,2)=2,"Di",(IF(WEEKDAY(C42,2)=3,"Mi",(IF(WEEKDAY(C42,2)=4,"Do",(IF(WEEKDAY(C42,2)=5,"Fr",(IF(WEEKDAY(C42,2)=6,"Sa","So")))))))))))))</f>
        <v>---</v>
      </c>
      <c r="C42" s="144"/>
      <c r="D42" s="146" t="s">
        <v>22</v>
      </c>
      <c r="E42" s="146"/>
      <c r="F42" s="146"/>
      <c r="G42" s="113" t="s">
        <v>121</v>
      </c>
      <c r="H42" s="114"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30" t="s">
        <v>22</v>
      </c>
      <c r="J42" s="131"/>
      <c r="K42" s="112"/>
      <c r="L42" s="126" t="str">
        <f>IF(OR(H42="bitte angeben",H42="wird ausgefüllt",H42="keine Abrechn."),"",IF(G43="hin und zurück",ROUNDUP(2*IF(Y42=0,IF(OR(D42=Tabelle4!C$4,D43=Tabelle4!K$5),H42,MIN(F$10,H42)),H42),0),IF(OR(G43="nur hin",G43="nur zurück"),ROUNDUP(IF(Y42=0,IF(OR(D42=Tabelle4!C$4,D43=Tabelle4!K$5),H42,MIN(F$10,H42)),H42),0),"")))</f>
        <v/>
      </c>
      <c r="M42" s="84" t="str">
        <f>IF(OR(G42=Tabelle4!A$12,G42=Tabelle4!A$13,G42=Tabelle4!A$16),"",IF(G42=Tabelle4!A$14,0.01, IF(G42=Tabelle4!A$15,IF(O$16="ja",0.125,0.08),0)))</f>
        <v/>
      </c>
      <c r="N42" s="148"/>
      <c r="O42" s="149"/>
      <c r="P42" s="150"/>
      <c r="Q42" s="92"/>
      <c r="R42" s="93"/>
      <c r="S42" s="134" t="str">
        <f>IF(X42=1,"1","")&amp;IF(Z42=1,"2","")&amp;IF(AB42=1,"3","")</f>
        <v/>
      </c>
      <c r="T42" s="132" t="str">
        <f>IF(W42=0,"---",(IF(AND(L42&lt;&gt;"",M42&lt;&gt;""),M42,0)*IF(N43="m",L42-O43,IF(L42&lt;&gt;"",L42,0))+ IF(OR(N43="", N43="m"),0,IF(AND(O43&lt;=L42,N42&lt;&gt;""),O43,0)*0.01*N43)
+R42*0.5)*W42*AA42*IF($A$15="Die obigen Angaben in den Zeilen 6 bis 11 sind noch unvollständig",0,1))</f>
        <v>---</v>
      </c>
      <c r="U42" s="128"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38" t="str">
        <f>IF(AND(T42="---",U42="---"),"---",IF(T42&lt;&gt;"---",T42,0)+IF(U42&lt;&gt;"---",U42,0))</f>
        <v>---</v>
      </c>
      <c r="W42" s="83">
        <f>IF(OR(B42="---",D43="bitte auswählen",I42="bitte auswählen",AND(H42="",Q42="",OR(K42=0,K43=0))),0,1)</f>
        <v>0</v>
      </c>
      <c r="X42" s="82">
        <f>IF(AND(B42="---",D43="bitte auswählen",I42="bitte auswählen"),0,IF(OR(B42="---",D42="bitte auswählen",I42="bitte auswählen",AND(H42="",Q42="",OR(K42=0,K43=0))),1,0))</f>
        <v>0</v>
      </c>
      <c r="Y42" s="81">
        <f>IF(Y43=I$16,IF(D42&lt;&gt;Tabelle4!C$4,0,1),1)</f>
        <v>1</v>
      </c>
      <c r="Z42" s="82">
        <f>IF(Y43=I$16,IF(D42&lt;&gt;Tabelle4!C$4,1,0),0)</f>
        <v>0</v>
      </c>
      <c r="AA42" s="90">
        <f>IF(C42="",1,IF(K$9="bitte angeben",0,IF(OR(C42&lt;EDATE(K$9,-6),K$9&lt;C42),0,1)))</f>
        <v>1</v>
      </c>
      <c r="AB42" s="91">
        <f>IF(C42="",0,IF(K$9="bitte angeben",1,IF(OR(C42&lt;EDATE(K$9,-6),K$9&lt;C42),1,0)))</f>
        <v>0</v>
      </c>
      <c r="AC42" s="3">
        <f>IF(OR(VLOOKUP(D43,Tabelle4!K$1:L$6,2,FALSE)=I$16,VLOOKUP(D43,Tabelle4!K$1:L$6,2,FALSE)=VLOOKUP($D$5,Tabelle3!$A$2:$H$100,3,FALSE)),0,1)</f>
        <v>1</v>
      </c>
    </row>
    <row r="43" spans="1:29" ht="10.5" customHeight="1" thickBot="1" x14ac:dyDescent="0.25">
      <c r="A43" s="141"/>
      <c r="B43" s="143"/>
      <c r="C43" s="145"/>
      <c r="D43" s="142" t="s">
        <v>22</v>
      </c>
      <c r="E43" s="142"/>
      <c r="F43" s="142"/>
      <c r="G43" s="246" t="s">
        <v>22</v>
      </c>
      <c r="H43" s="247"/>
      <c r="I43" s="98"/>
      <c r="J43" s="99"/>
      <c r="K43" s="85"/>
      <c r="L43" s="127"/>
      <c r="M43" s="86" t="str">
        <f>IF(M42="","","€ je km")</f>
        <v/>
      </c>
      <c r="N43" s="87"/>
      <c r="O43" s="136"/>
      <c r="P43" s="137"/>
      <c r="Q43" s="88"/>
      <c r="R43" s="89"/>
      <c r="S43" s="135"/>
      <c r="T43" s="133"/>
      <c r="U43" s="129"/>
      <c r="V43" s="139"/>
      <c r="W43" s="83"/>
      <c r="X43" s="82"/>
      <c r="Y43" s="82">
        <f>VLOOKUP(D43,Tabelle4!K$1:L$5,2,FALSE)</f>
        <v>0</v>
      </c>
      <c r="Z43" s="82"/>
      <c r="AA43" s="83"/>
      <c r="AB43" s="83"/>
    </row>
    <row r="44" spans="1:29" ht="10.5" customHeight="1" x14ac:dyDescent="0.2">
      <c r="A44" s="141">
        <v>11</v>
      </c>
      <c r="B44" s="143" t="str">
        <f>IF(C44="","---",(IF(WEEKDAY(C44,2)=1,"Mo",(IF(WEEKDAY(C44,2)=2,"Di",(IF(WEEKDAY(C44,2)=3,"Mi",(IF(WEEKDAY(C44,2)=4,"Do",(IF(WEEKDAY(C44,2)=5,"Fr",(IF(WEEKDAY(C44,2)=6,"Sa","So")))))))))))))</f>
        <v>---</v>
      </c>
      <c r="C44" s="144"/>
      <c r="D44" s="146" t="s">
        <v>22</v>
      </c>
      <c r="E44" s="146"/>
      <c r="F44" s="146"/>
      <c r="G44" s="113" t="s">
        <v>121</v>
      </c>
      <c r="H44" s="114"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30" t="s">
        <v>22</v>
      </c>
      <c r="J44" s="131"/>
      <c r="K44" s="112"/>
      <c r="L44" s="126" t="str">
        <f>IF(OR(H44="bitte angeben",H44="wird ausgefüllt",H44="keine Abrechn."),"",IF(G45="hin und zurück",ROUNDUP(2*IF(Y44=0,IF(OR(D44=Tabelle4!C$4,D45=Tabelle4!K$5),H44,MIN(F$10,H44)),H44),0),IF(OR(G45="nur hin",G45="nur zurück"),ROUNDUP(IF(Y44=0,IF(OR(D44=Tabelle4!C$4,D45=Tabelle4!K$5),H44,MIN(F$10,H44)),H44),0),"")))</f>
        <v/>
      </c>
      <c r="M44" s="84" t="str">
        <f>IF(OR(G44=Tabelle4!A$12,G44=Tabelle4!A$13,G44=Tabelle4!A$16),"",IF(G44=Tabelle4!A$14,0.01, IF(G44=Tabelle4!A$15,IF(O$16="ja",0.125,0.08),0)))</f>
        <v/>
      </c>
      <c r="N44" s="148"/>
      <c r="O44" s="149"/>
      <c r="P44" s="150"/>
      <c r="Q44" s="92"/>
      <c r="R44" s="93"/>
      <c r="S44" s="134" t="str">
        <f>IF(X44=1,"1","")&amp;IF(Z44=1,"2","")&amp;IF(AB44=1,"3","")</f>
        <v/>
      </c>
      <c r="T44" s="132" t="str">
        <f>IF(W44=0,"---",(IF(AND(L44&lt;&gt;"",M44&lt;&gt;""),M44,0)*IF(N45="m",L44-O45,IF(L44&lt;&gt;"",L44,0))+ IF(OR(N45="", N45="m"),0,IF(AND(O45&lt;=L44,N44&lt;&gt;""),O45,0)*0.01*N45)
+R44*0.5)*W44*AA44*IF($A$15="Die obigen Angaben in den Zeilen 6 bis 11 sind noch unvollständig",0,1))</f>
        <v>---</v>
      </c>
      <c r="U44" s="128"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38" t="str">
        <f>IF(AND(T44="---",U44="---"),"---",IF(T44&lt;&gt;"---",T44,0)+IF(U44&lt;&gt;"---",U44,0))</f>
        <v>---</v>
      </c>
      <c r="W44" s="83">
        <f>IF(OR(B44="---",D45="bitte auswählen",I44="bitte auswählen",AND(H44="",Q44="",OR(K44=0,K45=0))),0,1)</f>
        <v>0</v>
      </c>
      <c r="X44" s="82">
        <f>IF(AND(B44="---",D45="bitte auswählen",I44="bitte auswählen"),0,IF(OR(B44="---",D44="bitte auswählen",I44="bitte auswählen",AND(H44="",Q44="",OR(K44=0,K45=0))),1,0))</f>
        <v>0</v>
      </c>
      <c r="Y44" s="81">
        <f>IF(Y45=I$16,IF(D44&lt;&gt;Tabelle4!C$4,0,1),1)</f>
        <v>1</v>
      </c>
      <c r="Z44" s="82">
        <f>IF(Y45=I$16,IF(D44&lt;&gt;Tabelle4!C$4,1,0),0)</f>
        <v>0</v>
      </c>
      <c r="AA44" s="90">
        <f>IF(C44="",1,IF(K$9="bitte angeben",0,IF(OR(C44&lt;EDATE(K$9,-6),K$9&lt;C44),0,1)))</f>
        <v>1</v>
      </c>
      <c r="AB44" s="91">
        <f>IF(C44="",0,IF(K$9="bitte angeben",1,IF(OR(C44&lt;EDATE(K$9,-6),K$9&lt;C44),1,0)))</f>
        <v>0</v>
      </c>
      <c r="AC44" s="3">
        <f>IF(OR(VLOOKUP(D45,Tabelle4!K$1:L$6,2,FALSE)=I$16,VLOOKUP(D45,Tabelle4!K$1:L$6,2,FALSE)=VLOOKUP($D$5,Tabelle3!$A$2:$H$100,3,FALSE)),0,1)</f>
        <v>1</v>
      </c>
    </row>
    <row r="45" spans="1:29" ht="10.5" customHeight="1" thickBot="1" x14ac:dyDescent="0.25">
      <c r="A45" s="141"/>
      <c r="B45" s="143"/>
      <c r="C45" s="145"/>
      <c r="D45" s="142" t="s">
        <v>22</v>
      </c>
      <c r="E45" s="142"/>
      <c r="F45" s="142"/>
      <c r="G45" s="246" t="s">
        <v>22</v>
      </c>
      <c r="H45" s="247"/>
      <c r="I45" s="98"/>
      <c r="J45" s="99"/>
      <c r="K45" s="85"/>
      <c r="L45" s="127"/>
      <c r="M45" s="86" t="str">
        <f>IF(M44="","","€ je km")</f>
        <v/>
      </c>
      <c r="N45" s="87"/>
      <c r="O45" s="136"/>
      <c r="P45" s="137"/>
      <c r="Q45" s="88"/>
      <c r="R45" s="89"/>
      <c r="S45" s="135"/>
      <c r="T45" s="133"/>
      <c r="U45" s="129"/>
      <c r="V45" s="139"/>
      <c r="W45" s="83"/>
      <c r="X45" s="82"/>
      <c r="Y45" s="82">
        <f>VLOOKUP(D45,Tabelle4!K$1:L$5,2,FALSE)</f>
        <v>0</v>
      </c>
      <c r="Z45" s="82"/>
      <c r="AA45" s="83"/>
      <c r="AB45" s="83"/>
    </row>
    <row r="46" spans="1:29" ht="10.5" customHeight="1" x14ac:dyDescent="0.2">
      <c r="A46" s="141">
        <v>12</v>
      </c>
      <c r="B46" s="143" t="str">
        <f>IF(C46="","---",(IF(WEEKDAY(C46,2)=1,"Mo",(IF(WEEKDAY(C46,2)=2,"Di",(IF(WEEKDAY(C46,2)=3,"Mi",(IF(WEEKDAY(C46,2)=4,"Do",(IF(WEEKDAY(C46,2)=5,"Fr",(IF(WEEKDAY(C46,2)=6,"Sa","So")))))))))))))</f>
        <v>---</v>
      </c>
      <c r="C46" s="144"/>
      <c r="D46" s="146" t="s">
        <v>22</v>
      </c>
      <c r="E46" s="146"/>
      <c r="F46" s="146"/>
      <c r="G46" s="113" t="s">
        <v>121</v>
      </c>
      <c r="H46" s="114"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30" t="s">
        <v>22</v>
      </c>
      <c r="J46" s="131"/>
      <c r="K46" s="112"/>
      <c r="L46" s="126" t="str">
        <f>IF(OR(H46="bitte angeben",H46="wird ausgefüllt",H46="keine Abrechn."),"",IF(G47="hin und zurück",ROUNDUP(2*IF(Y46=0,IF(OR(D46=Tabelle4!C$4,D47=Tabelle4!K$5),H46,MIN(F$10,H46)),H46),0),IF(OR(G47="nur hin",G47="nur zurück"),ROUNDUP(IF(Y46=0,IF(OR(D46=Tabelle4!C$4,D47=Tabelle4!K$5),H46,MIN(F$10,H46)),H46),0),"")))</f>
        <v/>
      </c>
      <c r="M46" s="84" t="str">
        <f>IF(OR(G46=Tabelle4!A$12,G46=Tabelle4!A$13,G46=Tabelle4!A$16),"",IF(G46=Tabelle4!A$14,0.01, IF(G46=Tabelle4!A$15,IF(O$16="ja",0.125,0.08),0)))</f>
        <v/>
      </c>
      <c r="N46" s="148"/>
      <c r="O46" s="149"/>
      <c r="P46" s="150"/>
      <c r="Q46" s="92"/>
      <c r="R46" s="93"/>
      <c r="S46" s="134" t="str">
        <f>IF(X46=1,"1","")&amp;IF(Z46=1,"2","")&amp;IF(AB46=1,"3","")</f>
        <v/>
      </c>
      <c r="T46" s="132" t="str">
        <f>IF(W46=0,"---",(IF(AND(L46&lt;&gt;"",M46&lt;&gt;""),M46,0)*IF(N47="m",L46-O47,IF(L46&lt;&gt;"",L46,0))+ IF(OR(N47="", N47="m"),0,IF(AND(O47&lt;=L46,N46&lt;&gt;""),O47,0)*0.01*N47)
+R46*0.5)*W46*AA46*IF($A$15="Die obigen Angaben in den Zeilen 6 bis 11 sind noch unvollständig",0,1))</f>
        <v>---</v>
      </c>
      <c r="U46" s="128"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38" t="str">
        <f>IF(AND(T46="---",U46="---"),"---",IF(T46&lt;&gt;"---",T46,0)+IF(U46&lt;&gt;"---",U46,0))</f>
        <v>---</v>
      </c>
      <c r="W46" s="83">
        <f>IF(OR(B46="---",D47="bitte auswählen",I46="bitte auswählen",AND(H46="",Q46="",OR(K46=0,K47=0))),0,1)</f>
        <v>0</v>
      </c>
      <c r="X46" s="82">
        <f>IF(AND(B46="---",D47="bitte auswählen",I46="bitte auswählen"),0,IF(OR(B46="---",D46="bitte auswählen",I46="bitte auswählen",AND(H46="",Q46="",OR(K46=0,K47=0))),1,0))</f>
        <v>0</v>
      </c>
      <c r="Y46" s="81">
        <f>IF(Y47=I$16,IF(D46&lt;&gt;Tabelle4!C$4,0,1),1)</f>
        <v>1</v>
      </c>
      <c r="Z46" s="82">
        <f>IF(Y47=I$16,IF(D46&lt;&gt;Tabelle4!C$4,1,0),0)</f>
        <v>0</v>
      </c>
      <c r="AA46" s="90">
        <f>IF(C46="",1,IF(K$9="bitte angeben",0,IF(OR(C46&lt;EDATE(K$9,-6),K$9&lt;C46),0,1)))</f>
        <v>1</v>
      </c>
      <c r="AB46" s="91">
        <f>IF(C46="",0,IF(K$9="bitte angeben",1,IF(OR(C46&lt;EDATE(K$9,-6),K$9&lt;C46),1,0)))</f>
        <v>0</v>
      </c>
      <c r="AC46" s="3">
        <f>IF(OR(VLOOKUP(D47,Tabelle4!K$1:L$6,2,FALSE)=I$16,VLOOKUP(D47,Tabelle4!K$1:L$6,2,FALSE)=VLOOKUP($D$5,Tabelle3!$A$2:$H$100,3,FALSE)),0,1)</f>
        <v>1</v>
      </c>
    </row>
    <row r="47" spans="1:29" ht="10.5" customHeight="1" thickBot="1" x14ac:dyDescent="0.25">
      <c r="A47" s="141"/>
      <c r="B47" s="143"/>
      <c r="C47" s="145"/>
      <c r="D47" s="142" t="s">
        <v>22</v>
      </c>
      <c r="E47" s="142"/>
      <c r="F47" s="142"/>
      <c r="G47" s="246" t="s">
        <v>22</v>
      </c>
      <c r="H47" s="247"/>
      <c r="I47" s="98"/>
      <c r="J47" s="99"/>
      <c r="K47" s="85"/>
      <c r="L47" s="127"/>
      <c r="M47" s="86" t="str">
        <f>IF(M46="","","€ je km")</f>
        <v/>
      </c>
      <c r="N47" s="87"/>
      <c r="O47" s="136"/>
      <c r="P47" s="137"/>
      <c r="Q47" s="88"/>
      <c r="R47" s="89"/>
      <c r="S47" s="135"/>
      <c r="T47" s="133"/>
      <c r="U47" s="129"/>
      <c r="V47" s="139"/>
      <c r="W47" s="83"/>
      <c r="X47" s="82"/>
      <c r="Y47" s="82">
        <f>VLOOKUP(D47,Tabelle4!K$1:L$5,2,FALSE)</f>
        <v>0</v>
      </c>
      <c r="Z47" s="82"/>
      <c r="AA47" s="83"/>
      <c r="AB47" s="83"/>
    </row>
    <row r="48" spans="1:29" ht="10.5" customHeight="1" x14ac:dyDescent="0.2">
      <c r="A48" s="141">
        <v>13</v>
      </c>
      <c r="B48" s="143" t="str">
        <f>IF(C48="","---",(IF(WEEKDAY(C48,2)=1,"Mo",(IF(WEEKDAY(C48,2)=2,"Di",(IF(WEEKDAY(C48,2)=3,"Mi",(IF(WEEKDAY(C48,2)=4,"Do",(IF(WEEKDAY(C48,2)=5,"Fr",(IF(WEEKDAY(C48,2)=6,"Sa","So")))))))))))))</f>
        <v>---</v>
      </c>
      <c r="C48" s="144"/>
      <c r="D48" s="146" t="s">
        <v>22</v>
      </c>
      <c r="E48" s="146"/>
      <c r="F48" s="146"/>
      <c r="G48" s="113" t="s">
        <v>121</v>
      </c>
      <c r="H48" s="114"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30" t="s">
        <v>22</v>
      </c>
      <c r="J48" s="131"/>
      <c r="K48" s="112"/>
      <c r="L48" s="126" t="str">
        <f>IF(OR(H48="bitte angeben",H48="wird ausgefüllt",H48="keine Abrechn."),"",IF(G49="hin und zurück",ROUNDUP(2*IF(Y48=0,IF(OR(D48=Tabelle4!C$4,D49=Tabelle4!K$5),H48,MIN(F$10,H48)),H48),0),IF(OR(G49="nur hin",G49="nur zurück"),ROUNDUP(IF(Y48=0,IF(OR(D48=Tabelle4!C$4,D49=Tabelle4!K$5),H48,MIN(F$10,H48)),H48),0),"")))</f>
        <v/>
      </c>
      <c r="M48" s="84" t="str">
        <f>IF(OR(G48=Tabelle4!A$12,G48=Tabelle4!A$13,G48=Tabelle4!A$16),"",IF(G48=Tabelle4!A$14,0.01, IF(G48=Tabelle4!A$15,IF(O$16="ja",0.125,0.08),0)))</f>
        <v/>
      </c>
      <c r="N48" s="148"/>
      <c r="O48" s="149"/>
      <c r="P48" s="150"/>
      <c r="Q48" s="92"/>
      <c r="R48" s="93"/>
      <c r="S48" s="134" t="str">
        <f>IF(X48=1,"1","")&amp;IF(Z48=1,"2","")&amp;IF(AB48=1,"3","")</f>
        <v/>
      </c>
      <c r="T48" s="132" t="str">
        <f>IF(W48=0,"---",(IF(AND(L48&lt;&gt;"",M48&lt;&gt;""),M48,0)*IF(N49="m",L48-O49,IF(L48&lt;&gt;"",L48,0))+ IF(OR(N49="", N49="m"),0,IF(AND(O49&lt;=L48,N48&lt;&gt;""),O49,0)*0.01*N49)
+R48*0.5)*W48*AA48*IF($A$15="Die obigen Angaben in den Zeilen 6 bis 11 sind noch unvollständig",0,1))</f>
        <v>---</v>
      </c>
      <c r="U48" s="128"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38" t="str">
        <f>IF(AND(T48="---",U48="---"),"---",IF(T48&lt;&gt;"---",T48,0)+IF(U48&lt;&gt;"---",U48,0))</f>
        <v>---</v>
      </c>
      <c r="W48" s="83">
        <f>IF(OR(B48="---",D49="bitte auswählen",I48="bitte auswählen",AND(H48="",Q48="",OR(K48=0,K49=0))),0,1)</f>
        <v>0</v>
      </c>
      <c r="X48" s="82">
        <f>IF(AND(B48="---",D49="bitte auswählen",I48="bitte auswählen"),0,IF(OR(B48="---",D48="bitte auswählen",I48="bitte auswählen",AND(H48="",Q48="",OR(K48=0,K49=0))),1,0))</f>
        <v>0</v>
      </c>
      <c r="Y48" s="81">
        <f>IF(Y49=I$16,IF(D48&lt;&gt;Tabelle4!C$4,0,1),1)</f>
        <v>1</v>
      </c>
      <c r="Z48" s="82">
        <f>IF(Y49=I$16,IF(D48&lt;&gt;Tabelle4!C$4,1,0),0)</f>
        <v>0</v>
      </c>
      <c r="AA48" s="90">
        <f>IF(C48="",1,IF(K$9="bitte angeben",0,IF(OR(C48&lt;EDATE(K$9,-6),K$9&lt;C48),0,1)))</f>
        <v>1</v>
      </c>
      <c r="AB48" s="91">
        <f>IF(C48="",0,IF(K$9="bitte angeben",1,IF(OR(C48&lt;EDATE(K$9,-6),K$9&lt;C48),1,0)))</f>
        <v>0</v>
      </c>
      <c r="AC48" s="3">
        <f>IF(OR(VLOOKUP(D49,Tabelle4!K$1:L$6,2,FALSE)=I$16,VLOOKUP(D49,Tabelle4!K$1:L$6,2,FALSE)=VLOOKUP($D$5,Tabelle3!$A$2:$H$100,3,FALSE)),0,1)</f>
        <v>1</v>
      </c>
    </row>
    <row r="49" spans="1:29" ht="10.5" customHeight="1" thickBot="1" x14ac:dyDescent="0.25">
      <c r="A49" s="141"/>
      <c r="B49" s="143"/>
      <c r="C49" s="145"/>
      <c r="D49" s="142" t="s">
        <v>22</v>
      </c>
      <c r="E49" s="142"/>
      <c r="F49" s="142"/>
      <c r="G49" s="246" t="s">
        <v>22</v>
      </c>
      <c r="H49" s="247"/>
      <c r="I49" s="98"/>
      <c r="J49" s="99"/>
      <c r="K49" s="85"/>
      <c r="L49" s="127"/>
      <c r="M49" s="86" t="str">
        <f>IF(M48="","","€ je km")</f>
        <v/>
      </c>
      <c r="N49" s="87"/>
      <c r="O49" s="136"/>
      <c r="P49" s="137"/>
      <c r="Q49" s="88"/>
      <c r="R49" s="89"/>
      <c r="S49" s="135"/>
      <c r="T49" s="133"/>
      <c r="U49" s="129"/>
      <c r="V49" s="139"/>
      <c r="W49" s="83"/>
      <c r="X49" s="82"/>
      <c r="Y49" s="82">
        <f>VLOOKUP(D49,Tabelle4!K$1:L$5,2,FALSE)</f>
        <v>0</v>
      </c>
      <c r="Z49" s="82"/>
      <c r="AA49" s="83"/>
      <c r="AB49" s="83"/>
    </row>
    <row r="50" spans="1:29" ht="10.5" customHeight="1" x14ac:dyDescent="0.2">
      <c r="A50" s="141">
        <v>14</v>
      </c>
      <c r="B50" s="143" t="str">
        <f>IF(C50="","---",(IF(WEEKDAY(C50,2)=1,"Mo",(IF(WEEKDAY(C50,2)=2,"Di",(IF(WEEKDAY(C50,2)=3,"Mi",(IF(WEEKDAY(C50,2)=4,"Do",(IF(WEEKDAY(C50,2)=5,"Fr",(IF(WEEKDAY(C50,2)=6,"Sa","So")))))))))))))</f>
        <v>---</v>
      </c>
      <c r="C50" s="144"/>
      <c r="D50" s="146" t="s">
        <v>22</v>
      </c>
      <c r="E50" s="146"/>
      <c r="F50" s="146"/>
      <c r="G50" s="113" t="s">
        <v>121</v>
      </c>
      <c r="H50" s="114"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30" t="s">
        <v>22</v>
      </c>
      <c r="J50" s="131"/>
      <c r="K50" s="112"/>
      <c r="L50" s="126" t="str">
        <f>IF(OR(H50="bitte angeben",H50="wird ausgefüllt",H50="keine Abrechn."),"",IF(G51="hin und zurück",ROUNDUP(2*IF(Y50=0,IF(OR(D50=Tabelle4!C$4,D51=Tabelle4!K$5),H50,MIN(F$10,H50)),H50),0),IF(OR(G51="nur hin",G51="nur zurück"),ROUNDUP(IF(Y50=0,IF(OR(D50=Tabelle4!C$4,D51=Tabelle4!K$5),H50,MIN(F$10,H50)),H50),0),"")))</f>
        <v/>
      </c>
      <c r="M50" s="84" t="str">
        <f>IF(OR(G50=Tabelle4!A$12,G50=Tabelle4!A$13,G50=Tabelle4!A$16),"",IF(G50=Tabelle4!A$14,0.01, IF(G50=Tabelle4!A$15,IF(O$16="ja",0.125,0.08),0)))</f>
        <v/>
      </c>
      <c r="N50" s="148"/>
      <c r="O50" s="149"/>
      <c r="P50" s="150"/>
      <c r="Q50" s="92"/>
      <c r="R50" s="93"/>
      <c r="S50" s="134" t="str">
        <f>IF(X50=1,"1","")&amp;IF(Z50=1,"2","")&amp;IF(AB50=1,"3","")</f>
        <v/>
      </c>
      <c r="T50" s="132" t="str">
        <f>IF(W50=0,"---",(IF(AND(L50&lt;&gt;"",M50&lt;&gt;""),M50,0)*IF(N51="m",L50-O51,IF(L50&lt;&gt;"",L50,0))+ IF(OR(N51="", N51="m"),0,IF(AND(O51&lt;=L50,N50&lt;&gt;""),O51,0)*0.01*N51)
+R50*0.5)*W50*AA50*IF($A$15="Die obigen Angaben in den Zeilen 6 bis 11 sind noch unvollständig",0,1))</f>
        <v>---</v>
      </c>
      <c r="U50" s="128"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38" t="str">
        <f>IF(AND(T50="---",U50="---"),"---",IF(T50&lt;&gt;"---",T50,0)+IF(U50&lt;&gt;"---",U50,0))</f>
        <v>---</v>
      </c>
      <c r="W50" s="83">
        <f>IF(OR(B50="---",D51="bitte auswählen",I50="bitte auswählen",AND(H50="",Q50="",OR(K50=0,K51=0))),0,1)</f>
        <v>0</v>
      </c>
      <c r="X50" s="82">
        <f>IF(AND(B50="---",D51="bitte auswählen",I50="bitte auswählen"),0,IF(OR(B50="---",D50="bitte auswählen",I50="bitte auswählen",AND(H50="",Q50="",OR(K50=0,K51=0))),1,0))</f>
        <v>0</v>
      </c>
      <c r="Y50" s="81">
        <f>IF(Y51=I$16,IF(D50&lt;&gt;Tabelle4!C$4,0,1),1)</f>
        <v>1</v>
      </c>
      <c r="Z50" s="82">
        <f>IF(Y51=I$16,IF(D50&lt;&gt;Tabelle4!C$4,1,0),0)</f>
        <v>0</v>
      </c>
      <c r="AA50" s="90">
        <f>IF(C50="",1,IF(K$9="bitte angeben",0,IF(OR(C50&lt;EDATE(K$9,-6),K$9&lt;C50),0,1)))</f>
        <v>1</v>
      </c>
      <c r="AB50" s="91">
        <f>IF(C50="",0,IF(K$9="bitte angeben",1,IF(OR(C50&lt;EDATE(K$9,-6),K$9&lt;C50),1,0)))</f>
        <v>0</v>
      </c>
      <c r="AC50" s="3">
        <f>IF(OR(VLOOKUP(D51,Tabelle4!K$1:L$6,2,FALSE)=I$16,VLOOKUP(D51,Tabelle4!K$1:L$6,2,FALSE)=VLOOKUP($D$5,Tabelle3!$A$2:$H$100,3,FALSE)),0,1)</f>
        <v>1</v>
      </c>
    </row>
    <row r="51" spans="1:29" ht="10.5" customHeight="1" thickBot="1" x14ac:dyDescent="0.25">
      <c r="A51" s="141"/>
      <c r="B51" s="143"/>
      <c r="C51" s="145"/>
      <c r="D51" s="142" t="s">
        <v>22</v>
      </c>
      <c r="E51" s="142"/>
      <c r="F51" s="142"/>
      <c r="G51" s="246" t="s">
        <v>22</v>
      </c>
      <c r="H51" s="247"/>
      <c r="I51" s="98"/>
      <c r="J51" s="99"/>
      <c r="K51" s="85"/>
      <c r="L51" s="127"/>
      <c r="M51" s="86" t="str">
        <f>IF(M50="","","€ je km")</f>
        <v/>
      </c>
      <c r="N51" s="87"/>
      <c r="O51" s="136"/>
      <c r="P51" s="137"/>
      <c r="Q51" s="88"/>
      <c r="R51" s="89"/>
      <c r="S51" s="135"/>
      <c r="T51" s="133"/>
      <c r="U51" s="129"/>
      <c r="V51" s="139"/>
      <c r="W51" s="83"/>
      <c r="X51" s="82"/>
      <c r="Y51" s="82">
        <f>VLOOKUP(D51,Tabelle4!K$1:L$5,2,FALSE)</f>
        <v>0</v>
      </c>
      <c r="Z51" s="82"/>
      <c r="AA51" s="83"/>
      <c r="AB51" s="83"/>
    </row>
    <row r="52" spans="1:29" ht="10.5" customHeight="1" x14ac:dyDescent="0.2">
      <c r="A52" s="141">
        <v>15</v>
      </c>
      <c r="B52" s="143" t="str">
        <f>IF(C52="","---",(IF(WEEKDAY(C52,2)=1,"Mo",(IF(WEEKDAY(C52,2)=2,"Di",(IF(WEEKDAY(C52,2)=3,"Mi",(IF(WEEKDAY(C52,2)=4,"Do",(IF(WEEKDAY(C52,2)=5,"Fr",(IF(WEEKDAY(C52,2)=6,"Sa","So")))))))))))))</f>
        <v>---</v>
      </c>
      <c r="C52" s="144"/>
      <c r="D52" s="146" t="s">
        <v>22</v>
      </c>
      <c r="E52" s="146"/>
      <c r="F52" s="146"/>
      <c r="G52" s="113" t="s">
        <v>121</v>
      </c>
      <c r="H52" s="114"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30" t="s">
        <v>22</v>
      </c>
      <c r="J52" s="131"/>
      <c r="K52" s="112"/>
      <c r="L52" s="126" t="str">
        <f>IF(OR(H52="bitte angeben",H52="wird ausgefüllt",H52="keine Abrechn."),"",IF(G53="hin und zurück",ROUNDUP(2*IF(Y52=0,IF(OR(D52=Tabelle4!C$4,D53=Tabelle4!K$5),H52,MIN(F$10,H52)),H52),0),IF(OR(G53="nur hin",G53="nur zurück"),ROUNDUP(IF(Y52=0,IF(OR(D52=Tabelle4!C$4,D53=Tabelle4!K$5),H52,MIN(F$10,H52)),H52),0),"")))</f>
        <v/>
      </c>
      <c r="M52" s="84" t="str">
        <f>IF(OR(G52=Tabelle4!A$12,G52=Tabelle4!A$13,G52=Tabelle4!A$16),"",IF(G52=Tabelle4!A$14,0.01, IF(G52=Tabelle4!A$15,IF(O$16="ja",0.125,0.08),0)))</f>
        <v/>
      </c>
      <c r="N52" s="148"/>
      <c r="O52" s="149"/>
      <c r="P52" s="150"/>
      <c r="Q52" s="92"/>
      <c r="R52" s="93"/>
      <c r="S52" s="134" t="str">
        <f>IF(X52=1,"1","")&amp;IF(Z52=1,"2","")&amp;IF(AB52=1,"3","")</f>
        <v/>
      </c>
      <c r="T52" s="132" t="str">
        <f>IF(W52=0,"---",(IF(AND(L52&lt;&gt;"",M52&lt;&gt;""),M52,0)*IF(N53="m",L52-O53,IF(L52&lt;&gt;"",L52,0))+ IF(OR(N53="", N53="m"),0,IF(AND(O53&lt;=L52,N52&lt;&gt;""),O53,0)*0.01*N53)
+R52*0.5)*W52*AA52*IF($A$15="Die obigen Angaben in den Zeilen 6 bis 11 sind noch unvollständig",0,1))</f>
        <v>---</v>
      </c>
      <c r="U52" s="128"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38" t="str">
        <f>IF(AND(T52="---",U52="---"),"---",IF(T52&lt;&gt;"---",T52,0)+IF(U52&lt;&gt;"---",U52,0))</f>
        <v>---</v>
      </c>
      <c r="W52" s="83">
        <f>IF(OR(B52="---",D53="bitte auswählen",I52="bitte auswählen",AND(H52="",Q52="",OR(K52=0,K53=0))),0,1)</f>
        <v>0</v>
      </c>
      <c r="X52" s="82">
        <f>IF(AND(B52="---",D53="bitte auswählen",I52="bitte auswählen"),0,IF(OR(B52="---",D52="bitte auswählen",I52="bitte auswählen",AND(H52="",Q52="",OR(K52=0,K53=0))),1,0))</f>
        <v>0</v>
      </c>
      <c r="Y52" s="81">
        <f>IF(Y53=I$16,IF(D52&lt;&gt;Tabelle4!C$4,0,1),1)</f>
        <v>1</v>
      </c>
      <c r="Z52" s="82">
        <f>IF(Y53=I$16,IF(D52&lt;&gt;Tabelle4!C$4,1,0),0)</f>
        <v>0</v>
      </c>
      <c r="AA52" s="90">
        <f>IF(C52="",1,IF(K$9="bitte angeben",0,IF(OR(C52&lt;EDATE(K$9,-6),K$9&lt;C52),0,1)))</f>
        <v>1</v>
      </c>
      <c r="AB52" s="91">
        <f>IF(C52="",0,IF(K$9="bitte angeben",1,IF(OR(C52&lt;EDATE(K$9,-6),K$9&lt;C52),1,0)))</f>
        <v>0</v>
      </c>
      <c r="AC52" s="3">
        <f>IF(OR(VLOOKUP(D53,Tabelle4!K$1:L$6,2,FALSE)=I$16,VLOOKUP(D53,Tabelle4!K$1:L$6,2,FALSE)=VLOOKUP($D$5,Tabelle3!$A$2:$H$100,3,FALSE)),0,1)</f>
        <v>1</v>
      </c>
    </row>
    <row r="53" spans="1:29" ht="10.5" customHeight="1" thickBot="1" x14ac:dyDescent="0.25">
      <c r="A53" s="141"/>
      <c r="B53" s="143"/>
      <c r="C53" s="145"/>
      <c r="D53" s="142" t="s">
        <v>22</v>
      </c>
      <c r="E53" s="142"/>
      <c r="F53" s="142"/>
      <c r="G53" s="246" t="s">
        <v>22</v>
      </c>
      <c r="H53" s="247"/>
      <c r="I53" s="98"/>
      <c r="J53" s="99"/>
      <c r="K53" s="85"/>
      <c r="L53" s="127"/>
      <c r="M53" s="86" t="str">
        <f>IF(M52="","","€ je km")</f>
        <v/>
      </c>
      <c r="N53" s="87"/>
      <c r="O53" s="136"/>
      <c r="P53" s="137"/>
      <c r="Q53" s="88"/>
      <c r="R53" s="89"/>
      <c r="S53" s="135"/>
      <c r="T53" s="133"/>
      <c r="U53" s="129"/>
      <c r="V53" s="139"/>
      <c r="W53" s="83"/>
      <c r="X53" s="82"/>
      <c r="Y53" s="82">
        <f>VLOOKUP(D53,Tabelle4!K$1:L$5,2,FALSE)</f>
        <v>0</v>
      </c>
      <c r="Z53" s="82"/>
      <c r="AA53" s="83"/>
      <c r="AB53" s="83"/>
    </row>
    <row r="54" spans="1:29" ht="10.5" customHeight="1" x14ac:dyDescent="0.2">
      <c r="A54" s="141">
        <v>16</v>
      </c>
      <c r="B54" s="143" t="str">
        <f>IF(C54="","---",(IF(WEEKDAY(C54,2)=1,"Mo",(IF(WEEKDAY(C54,2)=2,"Di",(IF(WEEKDAY(C54,2)=3,"Mi",(IF(WEEKDAY(C54,2)=4,"Do",(IF(WEEKDAY(C54,2)=5,"Fr",(IF(WEEKDAY(C54,2)=6,"Sa","So")))))))))))))</f>
        <v>---</v>
      </c>
      <c r="C54" s="144"/>
      <c r="D54" s="146" t="s">
        <v>22</v>
      </c>
      <c r="E54" s="146"/>
      <c r="F54" s="146"/>
      <c r="G54" s="113" t="s">
        <v>121</v>
      </c>
      <c r="H54" s="114"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30" t="s">
        <v>22</v>
      </c>
      <c r="J54" s="131"/>
      <c r="K54" s="112"/>
      <c r="L54" s="126" t="str">
        <f>IF(OR(H54="bitte angeben",H54="wird ausgefüllt",H54="keine Abrechn."),"",IF(G55="hin und zurück",ROUNDUP(2*IF(Y54=0,IF(OR(D54=Tabelle4!C$4,D55=Tabelle4!K$5),H54,MIN(F$10,H54)),H54),0),IF(OR(G55="nur hin",G55="nur zurück"),ROUNDUP(IF(Y54=0,IF(OR(D54=Tabelle4!C$4,D55=Tabelle4!K$5),H54,MIN(F$10,H54)),H54),0),"")))</f>
        <v/>
      </c>
      <c r="M54" s="84" t="str">
        <f>IF(OR(G54=Tabelle4!A$12,G54=Tabelle4!A$13,G54=Tabelle4!A$16),"",IF(G54=Tabelle4!A$14,0.01, IF(G54=Tabelle4!A$15,IF(O$16="ja",0.125,0.08),0)))</f>
        <v/>
      </c>
      <c r="N54" s="148"/>
      <c r="O54" s="149"/>
      <c r="P54" s="150"/>
      <c r="Q54" s="92"/>
      <c r="R54" s="93"/>
      <c r="S54" s="134" t="str">
        <f>IF(X54=1,"1","")&amp;IF(Z54=1,"2","")&amp;IF(AB54=1,"3","")</f>
        <v/>
      </c>
      <c r="T54" s="132" t="str">
        <f>IF(W54=0,"---",(IF(AND(L54&lt;&gt;"",M54&lt;&gt;""),M54,0)*IF(N55="m",L54-O55,IF(L54&lt;&gt;"",L54,0))+ IF(OR(N55="", N55="m"),0,IF(AND(O55&lt;=L54,N54&lt;&gt;""),O55,0)*0.01*N55)
+R54*0.5)*W54*AA54*IF($A$15="Die obigen Angaben in den Zeilen 6 bis 11 sind noch unvollständig",0,1))</f>
        <v>---</v>
      </c>
      <c r="U54" s="128"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38" t="str">
        <f>IF(AND(T54="---",U54="---"),"---",IF(T54&lt;&gt;"---",T54,0)+IF(U54&lt;&gt;"---",U54,0))</f>
        <v>---</v>
      </c>
      <c r="W54" s="83">
        <f>IF(OR(B54="---",D55="bitte auswählen",I54="bitte auswählen",AND(H54="",Q54="",OR(K54=0,K55=0))),0,1)</f>
        <v>0</v>
      </c>
      <c r="X54" s="82">
        <f>IF(AND(B54="---",D55="bitte auswählen",I54="bitte auswählen"),0,IF(OR(B54="---",D54="bitte auswählen",I54="bitte auswählen",AND(H54="",Q54="",OR(K54=0,K55=0))),1,0))</f>
        <v>0</v>
      </c>
      <c r="Y54" s="81">
        <f>IF(Y55=I$16,IF(D54&lt;&gt;Tabelle4!C$4,0,1),1)</f>
        <v>1</v>
      </c>
      <c r="Z54" s="82">
        <f>IF(Y55=I$16,IF(D54&lt;&gt;Tabelle4!C$4,1,0),0)</f>
        <v>0</v>
      </c>
      <c r="AA54" s="90">
        <f>IF(C54="",1,IF(K$9="bitte angeben",0,IF(OR(C54&lt;EDATE(K$9,-6),K$9&lt;C54),0,1)))</f>
        <v>1</v>
      </c>
      <c r="AB54" s="91">
        <f>IF(C54="",0,IF(K$9="bitte angeben",1,IF(OR(C54&lt;EDATE(K$9,-6),K$9&lt;C54),1,0)))</f>
        <v>0</v>
      </c>
      <c r="AC54" s="3">
        <f>IF(OR(VLOOKUP(D55,Tabelle4!K$1:L$6,2,FALSE)=I$16,VLOOKUP(D55,Tabelle4!K$1:L$6,2,FALSE)=VLOOKUP($D$5,Tabelle3!$A$2:$H$100,3,FALSE)),0,1)</f>
        <v>1</v>
      </c>
    </row>
    <row r="55" spans="1:29" ht="10.5" customHeight="1" thickBot="1" x14ac:dyDescent="0.25">
      <c r="A55" s="141"/>
      <c r="B55" s="143"/>
      <c r="C55" s="145"/>
      <c r="D55" s="142" t="s">
        <v>22</v>
      </c>
      <c r="E55" s="142"/>
      <c r="F55" s="142"/>
      <c r="G55" s="246" t="s">
        <v>22</v>
      </c>
      <c r="H55" s="247"/>
      <c r="I55" s="98"/>
      <c r="J55" s="99"/>
      <c r="K55" s="85"/>
      <c r="L55" s="127"/>
      <c r="M55" s="86" t="str">
        <f>IF(M54="","","€ je km")</f>
        <v/>
      </c>
      <c r="N55" s="87"/>
      <c r="O55" s="136"/>
      <c r="P55" s="137"/>
      <c r="Q55" s="88"/>
      <c r="R55" s="89"/>
      <c r="S55" s="135"/>
      <c r="T55" s="133"/>
      <c r="U55" s="129"/>
      <c r="V55" s="139"/>
      <c r="W55" s="83"/>
      <c r="X55" s="82"/>
      <c r="Y55" s="82">
        <f>VLOOKUP(D55,Tabelle4!K$1:L$5,2,FALSE)</f>
        <v>0</v>
      </c>
      <c r="Z55" s="82"/>
      <c r="AA55" s="83"/>
      <c r="AB55" s="83"/>
    </row>
    <row r="56" spans="1:29" ht="10.5" customHeight="1" x14ac:dyDescent="0.2">
      <c r="A56" s="141">
        <v>17</v>
      </c>
      <c r="B56" s="143" t="str">
        <f>IF(C56="","---",(IF(WEEKDAY(C56,2)=1,"Mo",(IF(WEEKDAY(C56,2)=2,"Di",(IF(WEEKDAY(C56,2)=3,"Mi",(IF(WEEKDAY(C56,2)=4,"Do",(IF(WEEKDAY(C56,2)=5,"Fr",(IF(WEEKDAY(C56,2)=6,"Sa","So")))))))))))))</f>
        <v>---</v>
      </c>
      <c r="C56" s="144"/>
      <c r="D56" s="146" t="s">
        <v>22</v>
      </c>
      <c r="E56" s="146"/>
      <c r="F56" s="146"/>
      <c r="G56" s="113" t="s">
        <v>121</v>
      </c>
      <c r="H56" s="114"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30" t="s">
        <v>22</v>
      </c>
      <c r="J56" s="131"/>
      <c r="K56" s="112"/>
      <c r="L56" s="126" t="str">
        <f>IF(OR(H56="bitte angeben",H56="wird ausgefüllt",H56="keine Abrechn."),"",IF(G57="hin und zurück",ROUNDUP(2*IF(Y56=0,IF(OR(D56=Tabelle4!C$4,D57=Tabelle4!K$5),H56,MIN(F$10,H56)),H56),0),IF(OR(G57="nur hin",G57="nur zurück"),ROUNDUP(IF(Y56=0,IF(OR(D56=Tabelle4!C$4,D57=Tabelle4!K$5),H56,MIN(F$10,H56)),H56),0),"")))</f>
        <v/>
      </c>
      <c r="M56" s="84" t="str">
        <f>IF(OR(G56=Tabelle4!A$12,G56=Tabelle4!A$13,G56=Tabelle4!A$16),"",IF(G56=Tabelle4!A$14,0.01, IF(G56=Tabelle4!A$15,IF(O$16="ja",0.125,0.08),0)))</f>
        <v/>
      </c>
      <c r="N56" s="148"/>
      <c r="O56" s="149"/>
      <c r="P56" s="150"/>
      <c r="Q56" s="92"/>
      <c r="R56" s="93"/>
      <c r="S56" s="134" t="str">
        <f>IF(X56=1,"1","")&amp;IF(Z56=1,"2","")&amp;IF(AB56=1,"3","")</f>
        <v/>
      </c>
      <c r="T56" s="132" t="str">
        <f>IF(W56=0,"---",(IF(AND(L56&lt;&gt;"",M56&lt;&gt;""),M56,0)*IF(N57="m",L56-O57,IF(L56&lt;&gt;"",L56,0))+ IF(OR(N57="", N57="m"),0,IF(AND(O57&lt;=L56,N56&lt;&gt;""),O57,0)*0.01*N57)
+R56*0.5)*W56*AA56*IF($A$15="Die obigen Angaben in den Zeilen 6 bis 11 sind noch unvollständig",0,1))</f>
        <v>---</v>
      </c>
      <c r="U56" s="128"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38" t="str">
        <f>IF(AND(T56="---",U56="---"),"---",IF(T56&lt;&gt;"---",T56,0)+IF(U56&lt;&gt;"---",U56,0))</f>
        <v>---</v>
      </c>
      <c r="W56" s="83">
        <f>IF(OR(B56="---",D57="bitte auswählen",I56="bitte auswählen",AND(H56="",Q56="",OR(K56=0,K57=0))),0,1)</f>
        <v>0</v>
      </c>
      <c r="X56" s="82">
        <f>IF(AND(B56="---",D57="bitte auswählen",I56="bitte auswählen"),0,IF(OR(B56="---",D56="bitte auswählen",I56="bitte auswählen",AND(H56="",Q56="",OR(K56=0,K57=0))),1,0))</f>
        <v>0</v>
      </c>
      <c r="Y56" s="81">
        <f>IF(Y57=I$16,IF(D56&lt;&gt;Tabelle4!C$4,0,1),1)</f>
        <v>1</v>
      </c>
      <c r="Z56" s="82">
        <f>IF(Y57=I$16,IF(D56&lt;&gt;Tabelle4!C$4,1,0),0)</f>
        <v>0</v>
      </c>
      <c r="AA56" s="90">
        <f>IF(C56="",1,IF(K$9="bitte angeben",0,IF(OR(C56&lt;EDATE(K$9,-6),K$9&lt;C56),0,1)))</f>
        <v>1</v>
      </c>
      <c r="AB56" s="91">
        <f>IF(C56="",0,IF(K$9="bitte angeben",1,IF(OR(C56&lt;EDATE(K$9,-6),K$9&lt;C56),1,0)))</f>
        <v>0</v>
      </c>
      <c r="AC56" s="3">
        <f>IF(OR(VLOOKUP(D57,Tabelle4!K$1:L$6,2,FALSE)=I$16,VLOOKUP(D57,Tabelle4!K$1:L$6,2,FALSE)=VLOOKUP($D$5,Tabelle3!$A$2:$H$100,3,FALSE)),0,1)</f>
        <v>1</v>
      </c>
    </row>
    <row r="57" spans="1:29" ht="10.5" customHeight="1" thickBot="1" x14ac:dyDescent="0.25">
      <c r="A57" s="141"/>
      <c r="B57" s="143"/>
      <c r="C57" s="145"/>
      <c r="D57" s="142" t="s">
        <v>22</v>
      </c>
      <c r="E57" s="142"/>
      <c r="F57" s="142"/>
      <c r="G57" s="246" t="s">
        <v>22</v>
      </c>
      <c r="H57" s="247"/>
      <c r="I57" s="98"/>
      <c r="J57" s="99"/>
      <c r="K57" s="85"/>
      <c r="L57" s="127"/>
      <c r="M57" s="86" t="str">
        <f>IF(M56="","","€ je km")</f>
        <v/>
      </c>
      <c r="N57" s="87"/>
      <c r="O57" s="136"/>
      <c r="P57" s="137"/>
      <c r="Q57" s="88"/>
      <c r="R57" s="89"/>
      <c r="S57" s="135"/>
      <c r="T57" s="133"/>
      <c r="U57" s="129"/>
      <c r="V57" s="139"/>
      <c r="W57" s="83"/>
      <c r="X57" s="82"/>
      <c r="Y57" s="82">
        <f>VLOOKUP(D57,Tabelle4!K$1:L$5,2,FALSE)</f>
        <v>0</v>
      </c>
      <c r="Z57" s="82"/>
      <c r="AA57" s="83"/>
      <c r="AB57" s="83"/>
    </row>
    <row r="58" spans="1:29" ht="10.5" customHeight="1" x14ac:dyDescent="0.2">
      <c r="A58" s="141">
        <v>18</v>
      </c>
      <c r="B58" s="143" t="str">
        <f>IF(C58="","---",(IF(WEEKDAY(C58,2)=1,"Mo",(IF(WEEKDAY(C58,2)=2,"Di",(IF(WEEKDAY(C58,2)=3,"Mi",(IF(WEEKDAY(C58,2)=4,"Do",(IF(WEEKDAY(C58,2)=5,"Fr",(IF(WEEKDAY(C58,2)=6,"Sa","So")))))))))))))</f>
        <v>---</v>
      </c>
      <c r="C58" s="144"/>
      <c r="D58" s="146" t="s">
        <v>22</v>
      </c>
      <c r="E58" s="146"/>
      <c r="F58" s="146"/>
      <c r="G58" s="113" t="s">
        <v>121</v>
      </c>
      <c r="H58" s="114"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30" t="s">
        <v>22</v>
      </c>
      <c r="J58" s="131"/>
      <c r="K58" s="112"/>
      <c r="L58" s="126" t="str">
        <f>IF(OR(H58="bitte angeben",H58="wird ausgefüllt",H58="keine Abrechn."),"",IF(G59="hin und zurück",ROUNDUP(2*IF(Y58=0,IF(OR(D58=Tabelle4!C$4,D59=Tabelle4!K$5),H58,MIN(F$10,H58)),H58),0),IF(OR(G59="nur hin",G59="nur zurück"),ROUNDUP(IF(Y58=0,IF(OR(D58=Tabelle4!C$4,D59=Tabelle4!K$5),H58,MIN(F$10,H58)),H58),0),"")))</f>
        <v/>
      </c>
      <c r="M58" s="84" t="str">
        <f>IF(OR(G58=Tabelle4!A$12,G58=Tabelle4!A$13,G58=Tabelle4!A$16),"",IF(G58=Tabelle4!A$14,0.01, IF(G58=Tabelle4!A$15,IF(O$16="ja",0.125,0.08),0)))</f>
        <v/>
      </c>
      <c r="N58" s="148"/>
      <c r="O58" s="149"/>
      <c r="P58" s="150"/>
      <c r="Q58" s="92"/>
      <c r="R58" s="93"/>
      <c r="S58" s="134" t="str">
        <f>IF(X58=1,"1","")&amp;IF(Z58=1,"2","")&amp;IF(AB58=1,"3","")</f>
        <v/>
      </c>
      <c r="T58" s="132" t="str">
        <f>IF(W58=0,"---",(IF(AND(L58&lt;&gt;"",M58&lt;&gt;""),M58,0)*IF(N59="m",L58-O59,IF(L58&lt;&gt;"",L58,0))+ IF(OR(N59="", N59="m"),0,IF(AND(O59&lt;=L58,N58&lt;&gt;""),O59,0)*0.01*N59)
+R58*0.5)*W58*AA58*IF($A$15="Die obigen Angaben in den Zeilen 6 bis 11 sind noch unvollständig",0,1))</f>
        <v>---</v>
      </c>
      <c r="U58" s="128"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38" t="str">
        <f>IF(AND(T58="---",U58="---"),"---",IF(T58&lt;&gt;"---",T58,0)+IF(U58&lt;&gt;"---",U58,0))</f>
        <v>---</v>
      </c>
      <c r="W58" s="83">
        <f>IF(OR(B58="---",D59="bitte auswählen",I58="bitte auswählen",AND(H58="",Q58="",OR(K58=0,K59=0))),0,1)</f>
        <v>0</v>
      </c>
      <c r="X58" s="82">
        <f>IF(AND(B58="---",D59="bitte auswählen",I58="bitte auswählen"),0,IF(OR(B58="---",D58="bitte auswählen",I58="bitte auswählen",AND(H58="",Q58="",OR(K58=0,K59=0))),1,0))</f>
        <v>0</v>
      </c>
      <c r="Y58" s="81">
        <f>IF(Y59=I$16,IF(D58&lt;&gt;Tabelle4!C$4,0,1),1)</f>
        <v>1</v>
      </c>
      <c r="Z58" s="82">
        <f>IF(Y59=I$16,IF(D58&lt;&gt;Tabelle4!C$4,1,0),0)</f>
        <v>0</v>
      </c>
      <c r="AA58" s="90">
        <f>IF(C58="",1,IF(K$9="bitte angeben",0,IF(OR(C58&lt;EDATE(K$9,-6),K$9&lt;C58),0,1)))</f>
        <v>1</v>
      </c>
      <c r="AB58" s="91">
        <f>IF(C58="",0,IF(K$9="bitte angeben",1,IF(OR(C58&lt;EDATE(K$9,-6),K$9&lt;C58),1,0)))</f>
        <v>0</v>
      </c>
      <c r="AC58" s="3">
        <f>IF(OR(VLOOKUP(D59,Tabelle4!K$1:L$6,2,FALSE)=I$16,VLOOKUP(D59,Tabelle4!K$1:L$6,2,FALSE)=VLOOKUP($D$5,Tabelle3!$A$2:$H$100,3,FALSE)),0,1)</f>
        <v>1</v>
      </c>
    </row>
    <row r="59" spans="1:29" ht="10.5" customHeight="1" thickBot="1" x14ac:dyDescent="0.25">
      <c r="A59" s="141"/>
      <c r="B59" s="143"/>
      <c r="C59" s="145"/>
      <c r="D59" s="142" t="s">
        <v>22</v>
      </c>
      <c r="E59" s="142"/>
      <c r="F59" s="142"/>
      <c r="G59" s="246" t="s">
        <v>22</v>
      </c>
      <c r="H59" s="247"/>
      <c r="I59" s="98"/>
      <c r="J59" s="99"/>
      <c r="K59" s="85"/>
      <c r="L59" s="127"/>
      <c r="M59" s="86" t="str">
        <f>IF(M58="","","€ je km")</f>
        <v/>
      </c>
      <c r="N59" s="87"/>
      <c r="O59" s="136"/>
      <c r="P59" s="137"/>
      <c r="Q59" s="88"/>
      <c r="R59" s="89"/>
      <c r="S59" s="135"/>
      <c r="T59" s="133"/>
      <c r="U59" s="129"/>
      <c r="V59" s="139"/>
      <c r="W59" s="83"/>
      <c r="X59" s="82"/>
      <c r="Y59" s="82">
        <f>VLOOKUP(D59,Tabelle4!K$1:L$5,2,FALSE)</f>
        <v>0</v>
      </c>
      <c r="Z59" s="82"/>
      <c r="AA59" s="83"/>
      <c r="AB59" s="83"/>
    </row>
    <row r="60" spans="1:29" ht="10.5" customHeight="1" x14ac:dyDescent="0.2">
      <c r="A60" s="141">
        <v>19</v>
      </c>
      <c r="B60" s="143" t="str">
        <f>IF(C60="","---",(IF(WEEKDAY(C60,2)=1,"Mo",(IF(WEEKDAY(C60,2)=2,"Di",(IF(WEEKDAY(C60,2)=3,"Mi",(IF(WEEKDAY(C60,2)=4,"Do",(IF(WEEKDAY(C60,2)=5,"Fr",(IF(WEEKDAY(C60,2)=6,"Sa","So")))))))))))))</f>
        <v>---</v>
      </c>
      <c r="C60" s="144"/>
      <c r="D60" s="146" t="s">
        <v>22</v>
      </c>
      <c r="E60" s="146"/>
      <c r="F60" s="146"/>
      <c r="G60" s="113" t="s">
        <v>121</v>
      </c>
      <c r="H60" s="114"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30" t="s">
        <v>22</v>
      </c>
      <c r="J60" s="131"/>
      <c r="K60" s="112"/>
      <c r="L60" s="126" t="str">
        <f>IF(OR(H60="bitte angeben",H60="wird ausgefüllt",H60="keine Abrechn."),"",IF(G61="hin und zurück",ROUNDUP(2*IF(Y60=0,IF(OR(D60=Tabelle4!C$4,D61=Tabelle4!K$5),H60,MIN(F$10,H60)),H60),0),IF(OR(G61="nur hin",G61="nur zurück"),ROUNDUP(IF(Y60=0,IF(OR(D60=Tabelle4!C$4,D61=Tabelle4!K$5),H60,MIN(F$10,H60)),H60),0),"")))</f>
        <v/>
      </c>
      <c r="M60" s="84" t="str">
        <f>IF(OR(G60=Tabelle4!A$12,G60=Tabelle4!A$13,G60=Tabelle4!A$16),"",IF(G60=Tabelle4!A$14,0.01, IF(G60=Tabelle4!A$15,IF(O$16="ja",0.125,0.08),0)))</f>
        <v/>
      </c>
      <c r="N60" s="148"/>
      <c r="O60" s="149"/>
      <c r="P60" s="150"/>
      <c r="Q60" s="92"/>
      <c r="R60" s="93"/>
      <c r="S60" s="134" t="str">
        <f>IF(X60=1,"1","")&amp;IF(Z60=1,"2","")&amp;IF(AB60=1,"3","")</f>
        <v/>
      </c>
      <c r="T60" s="132" t="str">
        <f>IF(W60=0,"---",(IF(AND(L60&lt;&gt;"",M60&lt;&gt;""),M60,0)*IF(N61="m",L60-O61,IF(L60&lt;&gt;"",L60,0))+ IF(OR(N61="", N61="m"),0,IF(AND(O61&lt;=L60,N60&lt;&gt;""),O61,0)*0.01*N61)
+R60*0.5)*W60*AA60*IF($A$15="Die obigen Angaben in den Zeilen 6 bis 11 sind noch unvollständig",0,1))</f>
        <v>---</v>
      </c>
      <c r="U60" s="128"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38" t="str">
        <f>IF(AND(T60="---",U60="---"),"---",IF(T60&lt;&gt;"---",T60,0)+IF(U60&lt;&gt;"---",U60,0))</f>
        <v>---</v>
      </c>
      <c r="W60" s="83">
        <f>IF(OR(B60="---",D61="bitte auswählen",I60="bitte auswählen",AND(H60="",Q60="",OR(K60=0,K61=0))),0,1)</f>
        <v>0</v>
      </c>
      <c r="X60" s="82">
        <f>IF(AND(B60="---",D61="bitte auswählen",I60="bitte auswählen"),0,IF(OR(B60="---",D60="bitte auswählen",I60="bitte auswählen",AND(H60="",Q60="",OR(K60=0,K61=0))),1,0))</f>
        <v>0</v>
      </c>
      <c r="Y60" s="81">
        <f>IF(Y61=I$16,IF(D60&lt;&gt;Tabelle4!C$4,0,1),1)</f>
        <v>1</v>
      </c>
      <c r="Z60" s="82">
        <f>IF(Y61=I$16,IF(D60&lt;&gt;Tabelle4!C$4,1,0),0)</f>
        <v>0</v>
      </c>
      <c r="AA60" s="90">
        <f>IF(C60="",1,IF(K$9="bitte angeben",0,IF(OR(C60&lt;EDATE(K$9,-6),K$9&lt;C60),0,1)))</f>
        <v>1</v>
      </c>
      <c r="AB60" s="91">
        <f>IF(C60="",0,IF(K$9="bitte angeben",1,IF(OR(C60&lt;EDATE(K$9,-6),K$9&lt;C60),1,0)))</f>
        <v>0</v>
      </c>
      <c r="AC60" s="3">
        <f>IF(OR(VLOOKUP(D61,Tabelle4!K$1:L$6,2,FALSE)=I$16,VLOOKUP(D61,Tabelle4!K$1:L$6,2,FALSE)=VLOOKUP($D$5,Tabelle3!$A$2:$H$100,3,FALSE)),0,1)</f>
        <v>1</v>
      </c>
    </row>
    <row r="61" spans="1:29" ht="10.5" customHeight="1" thickBot="1" x14ac:dyDescent="0.25">
      <c r="A61" s="141"/>
      <c r="B61" s="143"/>
      <c r="C61" s="145"/>
      <c r="D61" s="142" t="s">
        <v>22</v>
      </c>
      <c r="E61" s="142"/>
      <c r="F61" s="142"/>
      <c r="G61" s="246" t="s">
        <v>22</v>
      </c>
      <c r="H61" s="247"/>
      <c r="I61" s="98"/>
      <c r="J61" s="99"/>
      <c r="K61" s="85"/>
      <c r="L61" s="127"/>
      <c r="M61" s="86" t="str">
        <f>IF(M60="","","€ je km")</f>
        <v/>
      </c>
      <c r="N61" s="87"/>
      <c r="O61" s="136"/>
      <c r="P61" s="137"/>
      <c r="Q61" s="88"/>
      <c r="R61" s="89"/>
      <c r="S61" s="135"/>
      <c r="T61" s="133"/>
      <c r="U61" s="129"/>
      <c r="V61" s="139"/>
      <c r="W61" s="83"/>
      <c r="X61" s="82"/>
      <c r="Y61" s="82">
        <f>VLOOKUP(D61,Tabelle4!K$1:L$5,2,FALSE)</f>
        <v>0</v>
      </c>
      <c r="Z61" s="82"/>
      <c r="AA61" s="83"/>
      <c r="AB61" s="83"/>
    </row>
    <row r="62" spans="1:29" ht="10.5" customHeight="1" x14ac:dyDescent="0.2">
      <c r="A62" s="141">
        <v>20</v>
      </c>
      <c r="B62" s="143" t="str">
        <f>IF(C62="","---",(IF(WEEKDAY(C62,2)=1,"Mo",(IF(WEEKDAY(C62,2)=2,"Di",(IF(WEEKDAY(C62,2)=3,"Mi",(IF(WEEKDAY(C62,2)=4,"Do",(IF(WEEKDAY(C62,2)=5,"Fr",(IF(WEEKDAY(C62,2)=6,"Sa","So")))))))))))))</f>
        <v>---</v>
      </c>
      <c r="C62" s="144"/>
      <c r="D62" s="146" t="s">
        <v>22</v>
      </c>
      <c r="E62" s="146"/>
      <c r="F62" s="146"/>
      <c r="G62" s="113" t="s">
        <v>121</v>
      </c>
      <c r="H62" s="114"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30" t="s">
        <v>22</v>
      </c>
      <c r="J62" s="131"/>
      <c r="K62" s="112"/>
      <c r="L62" s="126" t="str">
        <f>IF(OR(H62="bitte angeben",H62="wird ausgefüllt",H62="keine Abrechn."),"",IF(G63="hin und zurück",ROUNDUP(2*IF(Y62=0,IF(OR(D62=Tabelle4!C$4,D63=Tabelle4!K$5),H62,MIN(F$10,H62)),H62),0),IF(OR(G63="nur hin",G63="nur zurück"),ROUNDUP(IF(Y62=0,IF(OR(D62=Tabelle4!C$4,D63=Tabelle4!K$5),H62,MIN(F$10,H62)),H62),0),"")))</f>
        <v/>
      </c>
      <c r="M62" s="84" t="str">
        <f>IF(OR(G62=Tabelle4!A$12,G62=Tabelle4!A$13,G62=Tabelle4!A$16),"",IF(G62=Tabelle4!A$14,0.01, IF(G62=Tabelle4!A$15,IF(O$16="ja",0.125,0.08),0)))</f>
        <v/>
      </c>
      <c r="N62" s="148"/>
      <c r="O62" s="149"/>
      <c r="P62" s="150"/>
      <c r="Q62" s="92"/>
      <c r="R62" s="93"/>
      <c r="S62" s="134" t="str">
        <f>IF(X62=1,"1","")&amp;IF(Z62=1,"2","")&amp;IF(AB62=1,"3","")</f>
        <v/>
      </c>
      <c r="T62" s="132" t="str">
        <f>IF(W62=0,"---",(IF(AND(L62&lt;&gt;"",M62&lt;&gt;""),M62,0)*IF(N63="m",L62-O63,IF(L62&lt;&gt;"",L62,0))+ IF(OR(N63="", N63="m"),0,IF(AND(O63&lt;=L62,N62&lt;&gt;""),O63,0)*0.01*N63)
+R62*0.5)*W62*AA62*IF($A$15="Die obigen Angaben in den Zeilen 6 bis 11 sind noch unvollständig",0,1))</f>
        <v>---</v>
      </c>
      <c r="U62" s="128"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38" t="str">
        <f>IF(AND(T62="---",U62="---"),"---",IF(T62&lt;&gt;"---",T62,0)+IF(U62&lt;&gt;"---",U62,0))</f>
        <v>---</v>
      </c>
      <c r="W62" s="83">
        <f>IF(OR(B62="---",D63="bitte auswählen",I62="bitte auswählen",AND(H62="",Q62="",OR(K62=0,K63=0))),0,1)</f>
        <v>0</v>
      </c>
      <c r="X62" s="82">
        <f>IF(AND(B62="---",D63="bitte auswählen",I62="bitte auswählen"),0,IF(OR(B62="---",D62="bitte auswählen",I62="bitte auswählen",AND(H62="",Q62="",OR(K62=0,K63=0))),1,0))</f>
        <v>0</v>
      </c>
      <c r="Y62" s="81">
        <f>IF(Y63=I$16,IF(D62&lt;&gt;Tabelle4!C$4,0,1),1)</f>
        <v>1</v>
      </c>
      <c r="Z62" s="82">
        <f>IF(Y63=I$16,IF(D62&lt;&gt;Tabelle4!C$4,1,0),0)</f>
        <v>0</v>
      </c>
      <c r="AA62" s="90">
        <f>IF(C62="",1,IF(K$9="bitte angeben",0,IF(OR(C62&lt;EDATE(K$9,-6),K$9&lt;C62),0,1)))</f>
        <v>1</v>
      </c>
      <c r="AB62" s="91">
        <f>IF(C62="",0,IF(K$9="bitte angeben",1,IF(OR(C62&lt;EDATE(K$9,-6),K$9&lt;C62),1,0)))</f>
        <v>0</v>
      </c>
      <c r="AC62" s="3">
        <f>IF(OR(VLOOKUP(D63,Tabelle4!K$1:L$6,2,FALSE)=I$16,VLOOKUP(D63,Tabelle4!K$1:L$6,2,FALSE)=VLOOKUP($D$5,Tabelle3!$A$2:$H$100,3,FALSE)),0,1)</f>
        <v>1</v>
      </c>
    </row>
    <row r="63" spans="1:29" ht="10.5" customHeight="1" thickBot="1" x14ac:dyDescent="0.25">
      <c r="A63" s="141"/>
      <c r="B63" s="143"/>
      <c r="C63" s="145"/>
      <c r="D63" s="142" t="s">
        <v>22</v>
      </c>
      <c r="E63" s="142"/>
      <c r="F63" s="142"/>
      <c r="G63" s="246" t="s">
        <v>22</v>
      </c>
      <c r="H63" s="247"/>
      <c r="I63" s="98"/>
      <c r="J63" s="99"/>
      <c r="K63" s="85"/>
      <c r="L63" s="127"/>
      <c r="M63" s="86" t="str">
        <f>IF(M62="","","€ je km")</f>
        <v/>
      </c>
      <c r="N63" s="87"/>
      <c r="O63" s="136"/>
      <c r="P63" s="137"/>
      <c r="Q63" s="88"/>
      <c r="R63" s="89"/>
      <c r="S63" s="135"/>
      <c r="T63" s="133"/>
      <c r="U63" s="129"/>
      <c r="V63" s="139"/>
      <c r="W63" s="83"/>
      <c r="X63" s="82"/>
      <c r="Y63" s="82">
        <f>VLOOKUP(D63,Tabelle4!K$1:L$5,2,FALSE)</f>
        <v>0</v>
      </c>
      <c r="Z63" s="82"/>
      <c r="AA63" s="83"/>
      <c r="AB63" s="83"/>
    </row>
    <row r="64" spans="1:29" ht="10.5" customHeight="1" x14ac:dyDescent="0.2">
      <c r="A64" s="141">
        <v>21</v>
      </c>
      <c r="B64" s="143" t="str">
        <f>IF(C64="","---",(IF(WEEKDAY(C64,2)=1,"Mo",(IF(WEEKDAY(C64,2)=2,"Di",(IF(WEEKDAY(C64,2)=3,"Mi",(IF(WEEKDAY(C64,2)=4,"Do",(IF(WEEKDAY(C64,2)=5,"Fr",(IF(WEEKDAY(C64,2)=6,"Sa","So")))))))))))))</f>
        <v>---</v>
      </c>
      <c r="C64" s="144"/>
      <c r="D64" s="146" t="s">
        <v>22</v>
      </c>
      <c r="E64" s="146"/>
      <c r="F64" s="146"/>
      <c r="G64" s="113" t="s">
        <v>121</v>
      </c>
      <c r="H64" s="114"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30" t="s">
        <v>22</v>
      </c>
      <c r="J64" s="131"/>
      <c r="K64" s="112"/>
      <c r="L64" s="126" t="str">
        <f>IF(OR(H64="bitte angeben",H64="wird ausgefüllt",H64="keine Abrechn."),"",IF(G65="hin und zurück",ROUNDUP(2*IF(Y64=0,IF(OR(D64=Tabelle4!C$4,D65=Tabelle4!K$5),H64,MIN(F$10,H64)),H64),0),IF(OR(G65="nur hin",G65="nur zurück"),ROUNDUP(IF(Y64=0,IF(OR(D64=Tabelle4!C$4,D65=Tabelle4!K$5),H64,MIN(F$10,H64)),H64),0),"")))</f>
        <v/>
      </c>
      <c r="M64" s="84" t="str">
        <f>IF(OR(G64=Tabelle4!A$12,G64=Tabelle4!A$13,G64=Tabelle4!A$16),"",IF(G64=Tabelle4!A$14,0.01, IF(G64=Tabelle4!A$15,IF(O$16="ja",0.125,0.08),0)))</f>
        <v/>
      </c>
      <c r="N64" s="148"/>
      <c r="O64" s="149"/>
      <c r="P64" s="150"/>
      <c r="Q64" s="92"/>
      <c r="R64" s="93"/>
      <c r="S64" s="134" t="str">
        <f>IF(X64=1,"1","")&amp;IF(Z64=1,"2","")&amp;IF(AB64=1,"3","")</f>
        <v/>
      </c>
      <c r="T64" s="132" t="str">
        <f>IF(W64=0,"---",(IF(AND(L64&lt;&gt;"",M64&lt;&gt;""),M64,0)*IF(N65="m",L64-O65,IF(L64&lt;&gt;"",L64,0))+ IF(OR(N65="", N65="m"),0,IF(AND(O65&lt;=L64,N64&lt;&gt;""),O65,0)*0.01*N65)
+R64*0.5)*W64*AA64*IF($A$15="Die obigen Angaben in den Zeilen 6 bis 11 sind noch unvollständig",0,1))</f>
        <v>---</v>
      </c>
      <c r="U64" s="128"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38" t="str">
        <f>IF(AND(T64="---",U64="---"),"---",IF(T64&lt;&gt;"---",T64,0)+IF(U64&lt;&gt;"---",U64,0))</f>
        <v>---</v>
      </c>
      <c r="W64" s="83">
        <f>IF(OR(B64="---",D65="bitte auswählen",I64="bitte auswählen",AND(H64="",Q64="",OR(K64=0,K65=0))),0,1)</f>
        <v>0</v>
      </c>
      <c r="X64" s="82">
        <f>IF(AND(B64="---",D65="bitte auswählen",I64="bitte auswählen"),0,IF(OR(B64="---",D64="bitte auswählen",I64="bitte auswählen",AND(H64="",Q64="",OR(K64=0,K65=0))),1,0))</f>
        <v>0</v>
      </c>
      <c r="Y64" s="81">
        <f>IF(Y65=I$16,IF(D64&lt;&gt;Tabelle4!C$4,0,1),1)</f>
        <v>1</v>
      </c>
      <c r="Z64" s="82">
        <f>IF(Y65=I$16,IF(D64&lt;&gt;Tabelle4!C$4,1,0),0)</f>
        <v>0</v>
      </c>
      <c r="AA64" s="90">
        <f>IF(C64="",1,IF(K$9="bitte angeben",0,IF(OR(C64&lt;EDATE(K$9,-6),K$9&lt;C64),0,1)))</f>
        <v>1</v>
      </c>
      <c r="AB64" s="91">
        <f>IF(C64="",0,IF(K$9="bitte angeben",1,IF(OR(C64&lt;EDATE(K$9,-6),K$9&lt;C64),1,0)))</f>
        <v>0</v>
      </c>
      <c r="AC64" s="3">
        <f>IF(OR(VLOOKUP(D65,Tabelle4!K$1:L$6,2,FALSE)=I$16,VLOOKUP(D65,Tabelle4!K$1:L$6,2,FALSE)=VLOOKUP($D$5,Tabelle3!$A$2:$H$100,3,FALSE)),0,1)</f>
        <v>1</v>
      </c>
    </row>
    <row r="65" spans="1:29" ht="10.5" customHeight="1" thickBot="1" x14ac:dyDescent="0.25">
      <c r="A65" s="141"/>
      <c r="B65" s="143"/>
      <c r="C65" s="145"/>
      <c r="D65" s="142" t="s">
        <v>22</v>
      </c>
      <c r="E65" s="142"/>
      <c r="F65" s="142"/>
      <c r="G65" s="246" t="s">
        <v>22</v>
      </c>
      <c r="H65" s="247"/>
      <c r="I65" s="98"/>
      <c r="J65" s="99"/>
      <c r="K65" s="85"/>
      <c r="L65" s="127"/>
      <c r="M65" s="86" t="str">
        <f>IF(M64="","","€ je km")</f>
        <v/>
      </c>
      <c r="N65" s="87"/>
      <c r="O65" s="136"/>
      <c r="P65" s="137"/>
      <c r="Q65" s="88"/>
      <c r="R65" s="89"/>
      <c r="S65" s="135"/>
      <c r="T65" s="133"/>
      <c r="U65" s="129"/>
      <c r="V65" s="139"/>
      <c r="W65" s="83"/>
      <c r="X65" s="82"/>
      <c r="Y65" s="82">
        <f>VLOOKUP(D65,Tabelle4!K$1:L$5,2,FALSE)</f>
        <v>0</v>
      </c>
      <c r="Z65" s="82"/>
      <c r="AA65" s="83"/>
      <c r="AB65" s="83"/>
    </row>
    <row r="66" spans="1:29" ht="10.5" customHeight="1" x14ac:dyDescent="0.2">
      <c r="A66" s="141">
        <v>22</v>
      </c>
      <c r="B66" s="143" t="str">
        <f>IF(C66="","---",(IF(WEEKDAY(C66,2)=1,"Mo",(IF(WEEKDAY(C66,2)=2,"Di",(IF(WEEKDAY(C66,2)=3,"Mi",(IF(WEEKDAY(C66,2)=4,"Do",(IF(WEEKDAY(C66,2)=5,"Fr",(IF(WEEKDAY(C66,2)=6,"Sa","So")))))))))))))</f>
        <v>---</v>
      </c>
      <c r="C66" s="144"/>
      <c r="D66" s="146" t="s">
        <v>22</v>
      </c>
      <c r="E66" s="146"/>
      <c r="F66" s="146"/>
      <c r="G66" s="113" t="s">
        <v>121</v>
      </c>
      <c r="H66" s="114"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30" t="s">
        <v>22</v>
      </c>
      <c r="J66" s="131"/>
      <c r="K66" s="112"/>
      <c r="L66" s="126" t="str">
        <f>IF(OR(H66="bitte angeben",H66="wird ausgefüllt",H66="keine Abrechn."),"",IF(G67="hin und zurück",ROUNDUP(2*IF(Y66=0,IF(OR(D66=Tabelle4!C$4,D67=Tabelle4!K$5),H66,MIN(F$10,H66)),H66),0),IF(OR(G67="nur hin",G67="nur zurück"),ROUNDUP(IF(Y66=0,IF(OR(D66=Tabelle4!C$4,D67=Tabelle4!K$5),H66,MIN(F$10,H66)),H66),0),"")))</f>
        <v/>
      </c>
      <c r="M66" s="84" t="str">
        <f>IF(OR(G66=Tabelle4!A$12,G66=Tabelle4!A$13,G66=Tabelle4!A$16),"",IF(G66=Tabelle4!A$14,0.01, IF(G66=Tabelle4!A$15,IF(O$16="ja",0.125,0.08),0)))</f>
        <v/>
      </c>
      <c r="N66" s="148"/>
      <c r="O66" s="149"/>
      <c r="P66" s="150"/>
      <c r="Q66" s="92"/>
      <c r="R66" s="93"/>
      <c r="S66" s="134" t="str">
        <f>IF(X66=1,"1","")&amp;IF(Z66=1,"2","")&amp;IF(AB66=1,"3","")</f>
        <v/>
      </c>
      <c r="T66" s="132" t="str">
        <f>IF(W66=0,"---",(IF(AND(L66&lt;&gt;"",M66&lt;&gt;""),M66,0)*IF(N67="m",L66-O67,IF(L66&lt;&gt;"",L66,0))+ IF(OR(N67="", N67="m"),0,IF(AND(O67&lt;=L66,N66&lt;&gt;""),O67,0)*0.01*N67)
+R66*0.5)*W66*AA66*IF($A$15="Die obigen Angaben in den Zeilen 6 bis 11 sind noch unvollständig",0,1))</f>
        <v>---</v>
      </c>
      <c r="U66" s="128"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38" t="str">
        <f>IF(AND(T66="---",U66="---"),"---",IF(T66&lt;&gt;"---",T66,0)+IF(U66&lt;&gt;"---",U66,0))</f>
        <v>---</v>
      </c>
      <c r="W66" s="83">
        <f>IF(OR(B66="---",D67="bitte auswählen",I66="bitte auswählen",AND(H66="",Q66="",OR(K66=0,K67=0))),0,1)</f>
        <v>0</v>
      </c>
      <c r="X66" s="82">
        <f>IF(AND(B66="---",D67="bitte auswählen",I66="bitte auswählen"),0,IF(OR(B66="---",D66="bitte auswählen",I66="bitte auswählen",AND(H66="",Q66="",OR(K66=0,K67=0))),1,0))</f>
        <v>0</v>
      </c>
      <c r="Y66" s="81">
        <f>IF(Y67=I$16,IF(D66&lt;&gt;Tabelle4!C$4,0,1),1)</f>
        <v>1</v>
      </c>
      <c r="Z66" s="82">
        <f>IF(Y67=I$16,IF(D66&lt;&gt;Tabelle4!C$4,1,0),0)</f>
        <v>0</v>
      </c>
      <c r="AA66" s="90">
        <f>IF(C66="",1,IF(K$9="bitte angeben",0,IF(OR(C66&lt;EDATE(K$9,-6),K$9&lt;C66),0,1)))</f>
        <v>1</v>
      </c>
      <c r="AB66" s="91">
        <f>IF(C66="",0,IF(K$9="bitte angeben",1,IF(OR(C66&lt;EDATE(K$9,-6),K$9&lt;C66),1,0)))</f>
        <v>0</v>
      </c>
      <c r="AC66" s="3">
        <f>IF(OR(VLOOKUP(D67,Tabelle4!K$1:L$6,2,FALSE)=I$16,VLOOKUP(D67,Tabelle4!K$1:L$6,2,FALSE)=VLOOKUP($D$5,Tabelle3!$A$2:$H$100,3,FALSE)),0,1)</f>
        <v>1</v>
      </c>
    </row>
    <row r="67" spans="1:29" ht="10.5" customHeight="1" thickBot="1" x14ac:dyDescent="0.25">
      <c r="A67" s="141"/>
      <c r="B67" s="143"/>
      <c r="C67" s="145"/>
      <c r="D67" s="142" t="s">
        <v>22</v>
      </c>
      <c r="E67" s="142"/>
      <c r="F67" s="142"/>
      <c r="G67" s="246" t="s">
        <v>22</v>
      </c>
      <c r="H67" s="247"/>
      <c r="I67" s="98"/>
      <c r="J67" s="99"/>
      <c r="K67" s="85"/>
      <c r="L67" s="127"/>
      <c r="M67" s="86" t="str">
        <f>IF(M66="","","€ je km")</f>
        <v/>
      </c>
      <c r="N67" s="87"/>
      <c r="O67" s="136"/>
      <c r="P67" s="137"/>
      <c r="Q67" s="88"/>
      <c r="R67" s="89"/>
      <c r="S67" s="135"/>
      <c r="T67" s="133"/>
      <c r="U67" s="129"/>
      <c r="V67" s="139"/>
      <c r="W67" s="83"/>
      <c r="X67" s="82"/>
      <c r="Y67" s="82">
        <f>VLOOKUP(D67,Tabelle4!K$1:L$5,2,FALSE)</f>
        <v>0</v>
      </c>
      <c r="Z67" s="82"/>
      <c r="AA67" s="83"/>
      <c r="AB67" s="83"/>
    </row>
    <row r="68" spans="1:29" ht="10.5" customHeight="1" x14ac:dyDescent="0.2">
      <c r="A68" s="141">
        <v>23</v>
      </c>
      <c r="B68" s="143" t="str">
        <f>IF(C68="","---",(IF(WEEKDAY(C68,2)=1,"Mo",(IF(WEEKDAY(C68,2)=2,"Di",(IF(WEEKDAY(C68,2)=3,"Mi",(IF(WEEKDAY(C68,2)=4,"Do",(IF(WEEKDAY(C68,2)=5,"Fr",(IF(WEEKDAY(C68,2)=6,"Sa","So")))))))))))))</f>
        <v>---</v>
      </c>
      <c r="C68" s="144"/>
      <c r="D68" s="146" t="s">
        <v>22</v>
      </c>
      <c r="E68" s="146"/>
      <c r="F68" s="146"/>
      <c r="G68" s="113" t="s">
        <v>121</v>
      </c>
      <c r="H68" s="114"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30" t="s">
        <v>22</v>
      </c>
      <c r="J68" s="131"/>
      <c r="K68" s="112"/>
      <c r="L68" s="126" t="str">
        <f>IF(OR(H68="bitte angeben",H68="wird ausgefüllt",H68="keine Abrechn."),"",IF(G69="hin und zurück",ROUNDUP(2*IF(Y68=0,IF(OR(D68=Tabelle4!C$4,D69=Tabelle4!K$5),H68,MIN(F$10,H68)),H68),0),IF(OR(G69="nur hin",G69="nur zurück"),ROUNDUP(IF(Y68=0,IF(OR(D68=Tabelle4!C$4,D69=Tabelle4!K$5),H68,MIN(F$10,H68)),H68),0),"")))</f>
        <v/>
      </c>
      <c r="M68" s="84" t="str">
        <f>IF(OR(G68=Tabelle4!A$12,G68=Tabelle4!A$13,G68=Tabelle4!A$16),"",IF(G68=Tabelle4!A$14,0.01, IF(G68=Tabelle4!A$15,IF(O$16="ja",0.125,0.08),0)))</f>
        <v/>
      </c>
      <c r="N68" s="148"/>
      <c r="O68" s="149"/>
      <c r="P68" s="150"/>
      <c r="Q68" s="92"/>
      <c r="R68" s="93"/>
      <c r="S68" s="134" t="str">
        <f>IF(X68=1,"1","")&amp;IF(Z68=1,"2","")&amp;IF(AB68=1,"3","")</f>
        <v/>
      </c>
      <c r="T68" s="132" t="str">
        <f>IF(W68=0,"---",(IF(AND(L68&lt;&gt;"",M68&lt;&gt;""),M68,0)*IF(N69="m",L68-O69,IF(L68&lt;&gt;"",L68,0))+ IF(OR(N69="", N69="m"),0,IF(AND(O69&lt;=L68,N68&lt;&gt;""),O69,0)*0.01*N69)
+R68*0.5)*W68*AA68*IF($A$15="Die obigen Angaben in den Zeilen 6 bis 11 sind noch unvollständig",0,1))</f>
        <v>---</v>
      </c>
      <c r="U68" s="128"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38" t="str">
        <f>IF(AND(T68="---",U68="---"),"---",IF(T68&lt;&gt;"---",T68,0)+IF(U68&lt;&gt;"---",U68,0))</f>
        <v>---</v>
      </c>
      <c r="W68" s="83">
        <f>IF(OR(B68="---",D69="bitte auswählen",I68="bitte auswählen",AND(H68="",Q68="",OR(K68=0,K69=0))),0,1)</f>
        <v>0</v>
      </c>
      <c r="X68" s="82">
        <f>IF(AND(B68="---",D69="bitte auswählen",I68="bitte auswählen"),0,IF(OR(B68="---",D68="bitte auswählen",I68="bitte auswählen",AND(H68="",Q68="",OR(K68=0,K69=0))),1,0))</f>
        <v>0</v>
      </c>
      <c r="Y68" s="81">
        <f>IF(Y69=I$16,IF(D68&lt;&gt;Tabelle4!C$4,0,1),1)</f>
        <v>1</v>
      </c>
      <c r="Z68" s="82">
        <f>IF(Y69=I$16,IF(D68&lt;&gt;Tabelle4!C$4,1,0),0)</f>
        <v>0</v>
      </c>
      <c r="AA68" s="90">
        <f>IF(C68="",1,IF(K$9="bitte angeben",0,IF(OR(C68&lt;EDATE(K$9,-6),K$9&lt;C68),0,1)))</f>
        <v>1</v>
      </c>
      <c r="AB68" s="91">
        <f>IF(C68="",0,IF(K$9="bitte angeben",1,IF(OR(C68&lt;EDATE(K$9,-6),K$9&lt;C68),1,0)))</f>
        <v>0</v>
      </c>
      <c r="AC68" s="3">
        <f>IF(OR(VLOOKUP(D69,Tabelle4!K$1:L$6,2,FALSE)=I$16,VLOOKUP(D69,Tabelle4!K$1:L$6,2,FALSE)=VLOOKUP($D$5,Tabelle3!$A$2:$H$100,3,FALSE)),0,1)</f>
        <v>1</v>
      </c>
    </row>
    <row r="69" spans="1:29" ht="10.5" customHeight="1" thickBot="1" x14ac:dyDescent="0.25">
      <c r="A69" s="141"/>
      <c r="B69" s="143"/>
      <c r="C69" s="145"/>
      <c r="D69" s="142" t="s">
        <v>22</v>
      </c>
      <c r="E69" s="142"/>
      <c r="F69" s="142"/>
      <c r="G69" s="246" t="s">
        <v>22</v>
      </c>
      <c r="H69" s="247"/>
      <c r="I69" s="98"/>
      <c r="J69" s="99"/>
      <c r="K69" s="85"/>
      <c r="L69" s="127"/>
      <c r="M69" s="86" t="str">
        <f>IF(M68="","","€ je km")</f>
        <v/>
      </c>
      <c r="N69" s="87"/>
      <c r="O69" s="136"/>
      <c r="P69" s="137"/>
      <c r="Q69" s="88"/>
      <c r="R69" s="89"/>
      <c r="S69" s="135"/>
      <c r="T69" s="133"/>
      <c r="U69" s="129"/>
      <c r="V69" s="139"/>
      <c r="W69" s="83"/>
      <c r="X69" s="82"/>
      <c r="Y69" s="82">
        <f>VLOOKUP(D69,Tabelle4!K$1:L$5,2,FALSE)</f>
        <v>0</v>
      </c>
      <c r="Z69" s="82"/>
      <c r="AA69" s="83"/>
      <c r="AB69" s="83"/>
    </row>
    <row r="70" spans="1:29" ht="10.5" customHeight="1" x14ac:dyDescent="0.2">
      <c r="A70" s="141">
        <v>24</v>
      </c>
      <c r="B70" s="143" t="str">
        <f>IF(C70="","---",(IF(WEEKDAY(C70,2)=1,"Mo",(IF(WEEKDAY(C70,2)=2,"Di",(IF(WEEKDAY(C70,2)=3,"Mi",(IF(WEEKDAY(C70,2)=4,"Do",(IF(WEEKDAY(C70,2)=5,"Fr",(IF(WEEKDAY(C70,2)=6,"Sa","So")))))))))))))</f>
        <v>---</v>
      </c>
      <c r="C70" s="144"/>
      <c r="D70" s="146" t="s">
        <v>22</v>
      </c>
      <c r="E70" s="146"/>
      <c r="F70" s="146"/>
      <c r="G70" s="113" t="s">
        <v>121</v>
      </c>
      <c r="H70" s="114"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30" t="s">
        <v>22</v>
      </c>
      <c r="J70" s="131"/>
      <c r="K70" s="112"/>
      <c r="L70" s="126" t="str">
        <f>IF(OR(H70="bitte angeben",H70="wird ausgefüllt",H70="keine Abrechn."),"",IF(G71="hin und zurück",ROUNDUP(2*IF(Y70=0,IF(OR(D70=Tabelle4!C$4,D71=Tabelle4!K$5),H70,MIN(F$10,H70)),H70),0),IF(OR(G71="nur hin",G71="nur zurück"),ROUNDUP(IF(Y70=0,IF(OR(D70=Tabelle4!C$4,D71=Tabelle4!K$5),H70,MIN(F$10,H70)),H70),0),"")))</f>
        <v/>
      </c>
      <c r="M70" s="84" t="str">
        <f>IF(OR(G70=Tabelle4!A$12,G70=Tabelle4!A$13,G70=Tabelle4!A$16),"",IF(G70=Tabelle4!A$14,0.01, IF(G70=Tabelle4!A$15,IF(O$16="ja",0.125,0.08),0)))</f>
        <v/>
      </c>
      <c r="N70" s="148"/>
      <c r="O70" s="149"/>
      <c r="P70" s="150"/>
      <c r="Q70" s="92"/>
      <c r="R70" s="93"/>
      <c r="S70" s="134" t="str">
        <f>IF(X70=1,"1","")&amp;IF(Z70=1,"2","")&amp;IF(AB70=1,"3","")</f>
        <v/>
      </c>
      <c r="T70" s="132" t="str">
        <f>IF(W70=0,"---",(IF(AND(L70&lt;&gt;"",M70&lt;&gt;""),M70,0)*IF(N71="m",L70-O71,IF(L70&lt;&gt;"",L70,0))+ IF(OR(N71="", N71="m"),0,IF(AND(O71&lt;=L70,N70&lt;&gt;""),O71,0)*0.01*N71)
+R70*0.5)*W70*AA70*IF($A$15="Die obigen Angaben in den Zeilen 6 bis 11 sind noch unvollständig",0,1))</f>
        <v>---</v>
      </c>
      <c r="U70" s="128"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38" t="str">
        <f>IF(AND(T70="---",U70="---"),"---",IF(T70&lt;&gt;"---",T70,0)+IF(U70&lt;&gt;"---",U70,0))</f>
        <v>---</v>
      </c>
      <c r="W70" s="83">
        <f>IF(OR(B70="---",D71="bitte auswählen",I70="bitte auswählen",AND(H70="",Q70="",OR(K70=0,K71=0))),0,1)</f>
        <v>0</v>
      </c>
      <c r="X70" s="82">
        <f>IF(AND(B70="---",D71="bitte auswählen",I70="bitte auswählen"),0,IF(OR(B70="---",D70="bitte auswählen",I70="bitte auswählen",AND(H70="",Q70="",OR(K70=0,K71=0))),1,0))</f>
        <v>0</v>
      </c>
      <c r="Y70" s="81">
        <f>IF(Y71=I$16,IF(D70&lt;&gt;Tabelle4!C$4,0,1),1)</f>
        <v>1</v>
      </c>
      <c r="Z70" s="82">
        <f>IF(Y71=I$16,IF(D70&lt;&gt;Tabelle4!C$4,1,0),0)</f>
        <v>0</v>
      </c>
      <c r="AA70" s="90">
        <f>IF(C70="",1,IF(K$9="bitte angeben",0,IF(OR(C70&lt;EDATE(K$9,-6),K$9&lt;C70),0,1)))</f>
        <v>1</v>
      </c>
      <c r="AB70" s="91">
        <f>IF(C70="",0,IF(K$9="bitte angeben",1,IF(OR(C70&lt;EDATE(K$9,-6),K$9&lt;C70),1,0)))</f>
        <v>0</v>
      </c>
      <c r="AC70" s="3">
        <f>IF(OR(VLOOKUP(D71,Tabelle4!K$1:L$6,2,FALSE)=I$16,VLOOKUP(D71,Tabelle4!K$1:L$6,2,FALSE)=VLOOKUP($D$5,Tabelle3!$A$2:$H$100,3,FALSE)),0,1)</f>
        <v>1</v>
      </c>
    </row>
    <row r="71" spans="1:29" ht="10.5" customHeight="1" thickBot="1" x14ac:dyDescent="0.25">
      <c r="A71" s="141"/>
      <c r="B71" s="143"/>
      <c r="C71" s="145"/>
      <c r="D71" s="142" t="s">
        <v>22</v>
      </c>
      <c r="E71" s="142"/>
      <c r="F71" s="142"/>
      <c r="G71" s="246" t="s">
        <v>22</v>
      </c>
      <c r="H71" s="247"/>
      <c r="I71" s="98"/>
      <c r="J71" s="99"/>
      <c r="K71" s="85"/>
      <c r="L71" s="127"/>
      <c r="M71" s="86" t="str">
        <f>IF(M70="","","€ je km")</f>
        <v/>
      </c>
      <c r="N71" s="87"/>
      <c r="O71" s="136"/>
      <c r="P71" s="137"/>
      <c r="Q71" s="88"/>
      <c r="R71" s="89"/>
      <c r="S71" s="135"/>
      <c r="T71" s="133"/>
      <c r="U71" s="129"/>
      <c r="V71" s="139"/>
      <c r="W71" s="83"/>
      <c r="X71" s="82"/>
      <c r="Y71" s="82">
        <f>VLOOKUP(D71,Tabelle4!K$1:L$5,2,FALSE)</f>
        <v>0</v>
      </c>
      <c r="Z71" s="82"/>
      <c r="AA71" s="83"/>
      <c r="AB71" s="83"/>
    </row>
    <row r="72" spans="1:29" ht="10.5" customHeight="1" x14ac:dyDescent="0.2">
      <c r="A72" s="141">
        <v>25</v>
      </c>
      <c r="B72" s="143" t="str">
        <f>IF(C72="","---",(IF(WEEKDAY(C72,2)=1,"Mo",(IF(WEEKDAY(C72,2)=2,"Di",(IF(WEEKDAY(C72,2)=3,"Mi",(IF(WEEKDAY(C72,2)=4,"Do",(IF(WEEKDAY(C72,2)=5,"Fr",(IF(WEEKDAY(C72,2)=6,"Sa","So")))))))))))))</f>
        <v>---</v>
      </c>
      <c r="C72" s="144"/>
      <c r="D72" s="146" t="s">
        <v>22</v>
      </c>
      <c r="E72" s="146"/>
      <c r="F72" s="146"/>
      <c r="G72" s="113" t="s">
        <v>121</v>
      </c>
      <c r="H72" s="114"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30" t="s">
        <v>22</v>
      </c>
      <c r="J72" s="131"/>
      <c r="K72" s="112"/>
      <c r="L72" s="126" t="str">
        <f>IF(OR(H72="bitte angeben",H72="wird ausgefüllt",H72="keine Abrechn."),"",IF(G73="hin und zurück",ROUNDUP(2*IF(Y72=0,IF(OR(D72=Tabelle4!C$4,D73=Tabelle4!K$5),H72,MIN(F$10,H72)),H72),0),IF(OR(G73="nur hin",G73="nur zurück"),ROUNDUP(IF(Y72=0,IF(OR(D72=Tabelle4!C$4,D73=Tabelle4!K$5),H72,MIN(F$10,H72)),H72),0),"")))</f>
        <v/>
      </c>
      <c r="M72" s="84" t="str">
        <f>IF(OR(G72=Tabelle4!A$12,G72=Tabelle4!A$13,G72=Tabelle4!A$16),"",IF(G72=Tabelle4!A$14,0.01, IF(G72=Tabelle4!A$15,IF(O$16="ja",0.125,0.08),0)))</f>
        <v/>
      </c>
      <c r="N72" s="148"/>
      <c r="O72" s="149"/>
      <c r="P72" s="150"/>
      <c r="Q72" s="92"/>
      <c r="R72" s="93"/>
      <c r="S72" s="134" t="str">
        <f>IF(X72=1,"1","")&amp;IF(Z72=1,"2","")&amp;IF(AB72=1,"3","")</f>
        <v/>
      </c>
      <c r="T72" s="132" t="str">
        <f>IF(W72=0,"---",(IF(AND(L72&lt;&gt;"",M72&lt;&gt;""),M72,0)*IF(N73="m",L72-O73,IF(L72&lt;&gt;"",L72,0))+ IF(OR(N73="", N73="m"),0,IF(AND(O73&lt;=L72,N72&lt;&gt;""),O73,0)*0.01*N73)
+R72*0.5)*W72*AA72*IF($A$15="Die obigen Angaben in den Zeilen 6 bis 11 sind noch unvollständig",0,1))</f>
        <v>---</v>
      </c>
      <c r="U72" s="128"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38" t="str">
        <f>IF(AND(T72="---",U72="---"),"---",IF(T72&lt;&gt;"---",T72,0)+IF(U72&lt;&gt;"---",U72,0))</f>
        <v>---</v>
      </c>
      <c r="W72" s="83">
        <f>IF(OR(B72="---",D73="bitte auswählen",I72="bitte auswählen",AND(H72="",Q72="",OR(K72=0,K73=0))),0,1)</f>
        <v>0</v>
      </c>
      <c r="X72" s="82">
        <f>IF(AND(B72="---",D73="bitte auswählen",I72="bitte auswählen"),0,IF(OR(B72="---",D72="bitte auswählen",I72="bitte auswählen",AND(H72="",Q72="",OR(K72=0,K73=0))),1,0))</f>
        <v>0</v>
      </c>
      <c r="Y72" s="81">
        <f>IF(Y73=I$16,IF(D72&lt;&gt;Tabelle4!C$4,0,1),1)</f>
        <v>1</v>
      </c>
      <c r="Z72" s="82">
        <f>IF(Y73=I$16,IF(D72&lt;&gt;Tabelle4!C$4,1,0),0)</f>
        <v>0</v>
      </c>
      <c r="AA72" s="90">
        <f>IF(C72="",1,IF(K$9="bitte angeben",0,IF(OR(C72&lt;EDATE(K$9,-6),K$9&lt;C72),0,1)))</f>
        <v>1</v>
      </c>
      <c r="AB72" s="91">
        <f>IF(C72="",0,IF(K$9="bitte angeben",1,IF(OR(C72&lt;EDATE(K$9,-6),K$9&lt;C72),1,0)))</f>
        <v>0</v>
      </c>
      <c r="AC72" s="3">
        <f>IF(OR(VLOOKUP(D73,Tabelle4!K$1:L$6,2,FALSE)=I$16,VLOOKUP(D73,Tabelle4!K$1:L$6,2,FALSE)=VLOOKUP($D$5,Tabelle3!$A$2:$H$100,3,FALSE)),0,1)</f>
        <v>1</v>
      </c>
    </row>
    <row r="73" spans="1:29" ht="10.5" customHeight="1" thickBot="1" x14ac:dyDescent="0.25">
      <c r="A73" s="141"/>
      <c r="B73" s="143"/>
      <c r="C73" s="145"/>
      <c r="D73" s="142" t="s">
        <v>22</v>
      </c>
      <c r="E73" s="142"/>
      <c r="F73" s="142"/>
      <c r="G73" s="246" t="s">
        <v>22</v>
      </c>
      <c r="H73" s="247"/>
      <c r="I73" s="98"/>
      <c r="J73" s="99"/>
      <c r="K73" s="85"/>
      <c r="L73" s="127"/>
      <c r="M73" s="86" t="str">
        <f>IF(M72="","","€ je km")</f>
        <v/>
      </c>
      <c r="N73" s="87"/>
      <c r="O73" s="136"/>
      <c r="P73" s="137"/>
      <c r="Q73" s="88"/>
      <c r="R73" s="89"/>
      <c r="S73" s="135"/>
      <c r="T73" s="133"/>
      <c r="U73" s="129"/>
      <c r="V73" s="139"/>
      <c r="W73" s="83"/>
      <c r="X73" s="82"/>
      <c r="Y73" s="82">
        <f>VLOOKUP(D73,Tabelle4!K$1:L$5,2,FALSE)</f>
        <v>0</v>
      </c>
      <c r="Z73" s="82"/>
      <c r="AA73" s="83"/>
      <c r="AB73" s="83"/>
    </row>
    <row r="74" spans="1:29" ht="10.5" customHeight="1" x14ac:dyDescent="0.2">
      <c r="A74" s="141">
        <v>26</v>
      </c>
      <c r="B74" s="143" t="str">
        <f>IF(C74="","---",(IF(WEEKDAY(C74,2)=1,"Mo",(IF(WEEKDAY(C74,2)=2,"Di",(IF(WEEKDAY(C74,2)=3,"Mi",(IF(WEEKDAY(C74,2)=4,"Do",(IF(WEEKDAY(C74,2)=5,"Fr",(IF(WEEKDAY(C74,2)=6,"Sa","So")))))))))))))</f>
        <v>---</v>
      </c>
      <c r="C74" s="144"/>
      <c r="D74" s="146" t="s">
        <v>22</v>
      </c>
      <c r="E74" s="146"/>
      <c r="F74" s="146"/>
      <c r="G74" s="113" t="s">
        <v>121</v>
      </c>
      <c r="H74" s="114"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30" t="s">
        <v>22</v>
      </c>
      <c r="J74" s="131"/>
      <c r="K74" s="112"/>
      <c r="L74" s="126" t="str">
        <f>IF(OR(H74="bitte angeben",H74="wird ausgefüllt",H74="keine Abrechn."),"",IF(G75="hin und zurück",ROUNDUP(2*IF(Y74=0,IF(OR(D74=Tabelle4!C$4,D75=Tabelle4!K$5),H74,MIN(F$10,H74)),H74),0),IF(OR(G75="nur hin",G75="nur zurück"),ROUNDUP(IF(Y74=0,IF(OR(D74=Tabelle4!C$4,D75=Tabelle4!K$5),H74,MIN(F$10,H74)),H74),0),"")))</f>
        <v/>
      </c>
      <c r="M74" s="84" t="str">
        <f>IF(OR(G74=Tabelle4!A$12,G74=Tabelle4!A$13,G74=Tabelle4!A$16),"",IF(G74=Tabelle4!A$14,0.01, IF(G74=Tabelle4!A$15,IF(O$16="ja",0.125,0.08),0)))</f>
        <v/>
      </c>
      <c r="N74" s="148"/>
      <c r="O74" s="149"/>
      <c r="P74" s="150"/>
      <c r="Q74" s="92"/>
      <c r="R74" s="93"/>
      <c r="S74" s="134" t="str">
        <f>IF(X74=1,"1","")&amp;IF(Z74=1,"2","")&amp;IF(AB74=1,"3","")</f>
        <v/>
      </c>
      <c r="T74" s="132" t="str">
        <f>IF(W74=0,"---",(IF(AND(L74&lt;&gt;"",M74&lt;&gt;""),M74,0)*IF(N75="m",L74-O75,IF(L74&lt;&gt;"",L74,0))+ IF(OR(N75="", N75="m"),0,IF(AND(O75&lt;=L74,N74&lt;&gt;""),O75,0)*0.01*N75)
+R74*0.5)*W74*AA74*IF($A$15="Die obigen Angaben in den Zeilen 6 bis 11 sind noch unvollständig",0,1))</f>
        <v>---</v>
      </c>
      <c r="U74" s="128"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38" t="str">
        <f>IF(AND(T74="---",U74="---"),"---",IF(T74&lt;&gt;"---",T74,0)+IF(U74&lt;&gt;"---",U74,0))</f>
        <v>---</v>
      </c>
      <c r="W74" s="83">
        <f>IF(OR(B74="---",D75="bitte auswählen",I74="bitte auswählen",AND(H74="",Q74="",OR(K74=0,K75=0))),0,1)</f>
        <v>0</v>
      </c>
      <c r="X74" s="82">
        <f>IF(AND(B74="---",D75="bitte auswählen",I74="bitte auswählen"),0,IF(OR(B74="---",D74="bitte auswählen",I74="bitte auswählen",AND(H74="",Q74="",OR(K74=0,K75=0))),1,0))</f>
        <v>0</v>
      </c>
      <c r="Y74" s="81">
        <f>IF(Y75=I$16,IF(D74&lt;&gt;Tabelle4!C$4,0,1),1)</f>
        <v>1</v>
      </c>
      <c r="Z74" s="82">
        <f>IF(Y75=I$16,IF(D74&lt;&gt;Tabelle4!C$4,1,0),0)</f>
        <v>0</v>
      </c>
      <c r="AA74" s="90">
        <f>IF(C74="",1,IF(K$9="bitte angeben",0,IF(OR(C74&lt;EDATE(K$9,-6),K$9&lt;C74),0,1)))</f>
        <v>1</v>
      </c>
      <c r="AB74" s="91">
        <f>IF(C74="",0,IF(K$9="bitte angeben",1,IF(OR(C74&lt;EDATE(K$9,-6),K$9&lt;C74),1,0)))</f>
        <v>0</v>
      </c>
      <c r="AC74" s="3">
        <f>IF(OR(VLOOKUP(D75,Tabelle4!K$1:L$6,2,FALSE)=I$16,VLOOKUP(D75,Tabelle4!K$1:L$6,2,FALSE)=VLOOKUP($D$5,Tabelle3!$A$2:$H$100,3,FALSE)),0,1)</f>
        <v>1</v>
      </c>
    </row>
    <row r="75" spans="1:29" ht="10.5" customHeight="1" thickBot="1" x14ac:dyDescent="0.25">
      <c r="A75" s="141"/>
      <c r="B75" s="143"/>
      <c r="C75" s="145"/>
      <c r="D75" s="142" t="s">
        <v>22</v>
      </c>
      <c r="E75" s="142"/>
      <c r="F75" s="142"/>
      <c r="G75" s="246" t="s">
        <v>22</v>
      </c>
      <c r="H75" s="247"/>
      <c r="I75" s="98"/>
      <c r="J75" s="99"/>
      <c r="K75" s="85"/>
      <c r="L75" s="127"/>
      <c r="M75" s="86" t="str">
        <f>IF(M74="","","€ je km")</f>
        <v/>
      </c>
      <c r="N75" s="87"/>
      <c r="O75" s="136"/>
      <c r="P75" s="137"/>
      <c r="Q75" s="88"/>
      <c r="R75" s="89"/>
      <c r="S75" s="135"/>
      <c r="T75" s="133"/>
      <c r="U75" s="129"/>
      <c r="V75" s="139"/>
      <c r="W75" s="83"/>
      <c r="X75" s="82"/>
      <c r="Y75" s="82">
        <f>VLOOKUP(D75,Tabelle4!K$1:L$5,2,FALSE)</f>
        <v>0</v>
      </c>
      <c r="Z75" s="82"/>
      <c r="AA75" s="83"/>
      <c r="AB75" s="83"/>
    </row>
    <row r="76" spans="1:29" ht="10.5" customHeight="1" x14ac:dyDescent="0.2">
      <c r="A76" s="141">
        <v>27</v>
      </c>
      <c r="B76" s="143" t="str">
        <f>IF(C76="","---",(IF(WEEKDAY(C76,2)=1,"Mo",(IF(WEEKDAY(C76,2)=2,"Di",(IF(WEEKDAY(C76,2)=3,"Mi",(IF(WEEKDAY(C76,2)=4,"Do",(IF(WEEKDAY(C76,2)=5,"Fr",(IF(WEEKDAY(C76,2)=6,"Sa","So")))))))))))))</f>
        <v>---</v>
      </c>
      <c r="C76" s="144"/>
      <c r="D76" s="146" t="s">
        <v>22</v>
      </c>
      <c r="E76" s="146"/>
      <c r="F76" s="146"/>
      <c r="G76" s="113" t="s">
        <v>121</v>
      </c>
      <c r="H76" s="114"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30" t="s">
        <v>22</v>
      </c>
      <c r="J76" s="131"/>
      <c r="K76" s="112"/>
      <c r="L76" s="126" t="str">
        <f>IF(OR(H76="bitte angeben",H76="wird ausgefüllt",H76="keine Abrechn."),"",IF(G77="hin und zurück",ROUNDUP(2*IF(Y76=0,IF(OR(D76=Tabelle4!C$4,D77=Tabelle4!K$5),H76,MIN(F$10,H76)),H76),0),IF(OR(G77="nur hin",G77="nur zurück"),ROUNDUP(IF(Y76=0,IF(OR(D76=Tabelle4!C$4,D77=Tabelle4!K$5),H76,MIN(F$10,H76)),H76),0),"")))</f>
        <v/>
      </c>
      <c r="M76" s="84" t="str">
        <f>IF(OR(G76=Tabelle4!A$12,G76=Tabelle4!A$13,G76=Tabelle4!A$16),"",IF(G76=Tabelle4!A$14,0.01, IF(G76=Tabelle4!A$15,IF(O$16="ja",0.125,0.08),0)))</f>
        <v/>
      </c>
      <c r="N76" s="148"/>
      <c r="O76" s="149"/>
      <c r="P76" s="150"/>
      <c r="Q76" s="92"/>
      <c r="R76" s="93"/>
      <c r="S76" s="134" t="str">
        <f>IF(X76=1,"1","")&amp;IF(Z76=1,"2","")&amp;IF(AB76=1,"3","")</f>
        <v/>
      </c>
      <c r="T76" s="132" t="str">
        <f>IF(W76=0,"---",(IF(AND(L76&lt;&gt;"",M76&lt;&gt;""),M76,0)*IF(N77="m",L76-O77,IF(L76&lt;&gt;"",L76,0))+ IF(OR(N77="", N77="m"),0,IF(AND(O77&lt;=L76,N76&lt;&gt;""),O77,0)*0.01*N77)
+R76*0.5)*W76*AA76*IF($A$15="Die obigen Angaben in den Zeilen 6 bis 11 sind noch unvollständig",0,1))</f>
        <v>---</v>
      </c>
      <c r="U76" s="128"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38" t="str">
        <f>IF(AND(T76="---",U76="---"),"---",IF(T76&lt;&gt;"---",T76,0)+IF(U76&lt;&gt;"---",U76,0))</f>
        <v>---</v>
      </c>
      <c r="W76" s="83">
        <f>IF(OR(B76="---",D77="bitte auswählen",I76="bitte auswählen",AND(H76="",Q76="",OR(K76=0,K77=0))),0,1)</f>
        <v>0</v>
      </c>
      <c r="X76" s="82">
        <f>IF(AND(B76="---",D77="bitte auswählen",I76="bitte auswählen"),0,IF(OR(B76="---",D76="bitte auswählen",I76="bitte auswählen",AND(H76="",Q76="",OR(K76=0,K77=0))),1,0))</f>
        <v>0</v>
      </c>
      <c r="Y76" s="81">
        <f>IF(Y77=I$16,IF(D76&lt;&gt;Tabelle4!C$4,0,1),1)</f>
        <v>1</v>
      </c>
      <c r="Z76" s="82">
        <f>IF(Y77=I$16,IF(D76&lt;&gt;Tabelle4!C$4,1,0),0)</f>
        <v>0</v>
      </c>
      <c r="AA76" s="90">
        <f>IF(C76="",1,IF(K$9="bitte angeben",0,IF(OR(C76&lt;EDATE(K$9,-6),K$9&lt;C76),0,1)))</f>
        <v>1</v>
      </c>
      <c r="AB76" s="91">
        <f>IF(C76="",0,IF(K$9="bitte angeben",1,IF(OR(C76&lt;EDATE(K$9,-6),K$9&lt;C76),1,0)))</f>
        <v>0</v>
      </c>
      <c r="AC76" s="3">
        <f>IF(OR(VLOOKUP(D77,Tabelle4!K$1:L$6,2,FALSE)=I$16,VLOOKUP(D77,Tabelle4!K$1:L$6,2,FALSE)=VLOOKUP($D$5,Tabelle3!$A$2:$H$100,3,FALSE)),0,1)</f>
        <v>1</v>
      </c>
    </row>
    <row r="77" spans="1:29" ht="10.5" customHeight="1" thickBot="1" x14ac:dyDescent="0.25">
      <c r="A77" s="141"/>
      <c r="B77" s="143"/>
      <c r="C77" s="145"/>
      <c r="D77" s="142" t="s">
        <v>22</v>
      </c>
      <c r="E77" s="142"/>
      <c r="F77" s="142"/>
      <c r="G77" s="246" t="s">
        <v>22</v>
      </c>
      <c r="H77" s="247"/>
      <c r="I77" s="98"/>
      <c r="J77" s="99"/>
      <c r="K77" s="85"/>
      <c r="L77" s="127"/>
      <c r="M77" s="86" t="str">
        <f>IF(M76="","","€ je km")</f>
        <v/>
      </c>
      <c r="N77" s="87"/>
      <c r="O77" s="136"/>
      <c r="P77" s="137"/>
      <c r="Q77" s="88"/>
      <c r="R77" s="89"/>
      <c r="S77" s="135"/>
      <c r="T77" s="133"/>
      <c r="U77" s="129"/>
      <c r="V77" s="139"/>
      <c r="W77" s="83"/>
      <c r="X77" s="82"/>
      <c r="Y77" s="82">
        <f>VLOOKUP(D77,Tabelle4!K$1:L$5,2,FALSE)</f>
        <v>0</v>
      </c>
      <c r="Z77" s="82"/>
      <c r="AA77" s="83"/>
      <c r="AB77" s="83"/>
    </row>
    <row r="78" spans="1:29" ht="10.5" customHeight="1" x14ac:dyDescent="0.2">
      <c r="A78" s="141">
        <v>28</v>
      </c>
      <c r="B78" s="143" t="str">
        <f>IF(C78="","---",(IF(WEEKDAY(C78,2)=1,"Mo",(IF(WEEKDAY(C78,2)=2,"Di",(IF(WEEKDAY(C78,2)=3,"Mi",(IF(WEEKDAY(C78,2)=4,"Do",(IF(WEEKDAY(C78,2)=5,"Fr",(IF(WEEKDAY(C78,2)=6,"Sa","So")))))))))))))</f>
        <v>---</v>
      </c>
      <c r="C78" s="144"/>
      <c r="D78" s="146" t="s">
        <v>22</v>
      </c>
      <c r="E78" s="146"/>
      <c r="F78" s="146"/>
      <c r="G78" s="113" t="s">
        <v>121</v>
      </c>
      <c r="H78" s="114"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30" t="s">
        <v>22</v>
      </c>
      <c r="J78" s="131"/>
      <c r="K78" s="112"/>
      <c r="L78" s="126" t="str">
        <f>IF(OR(H78="bitte angeben",H78="wird ausgefüllt",H78="keine Abrechn."),"",IF(G79="hin und zurück",ROUNDUP(2*IF(Y78=0,IF(OR(D78=Tabelle4!C$4,D79=Tabelle4!K$5),H78,MIN(F$10,H78)),H78),0),IF(OR(G79="nur hin",G79="nur zurück"),ROUNDUP(IF(Y78=0,IF(OR(D78=Tabelle4!C$4,D79=Tabelle4!K$5),H78,MIN(F$10,H78)),H78),0),"")))</f>
        <v/>
      </c>
      <c r="M78" s="84" t="str">
        <f>IF(OR(G78=Tabelle4!A$12,G78=Tabelle4!A$13,G78=Tabelle4!A$16),"",IF(G78=Tabelle4!A$14,0.01, IF(G78=Tabelle4!A$15,IF(O$16="ja",0.125,0.08),0)))</f>
        <v/>
      </c>
      <c r="N78" s="148"/>
      <c r="O78" s="149"/>
      <c r="P78" s="150"/>
      <c r="Q78" s="92"/>
      <c r="R78" s="93"/>
      <c r="S78" s="134" t="str">
        <f>IF(X78=1,"1","")&amp;IF(Z78=1,"2","")&amp;IF(AB78=1,"3","")</f>
        <v/>
      </c>
      <c r="T78" s="132" t="str">
        <f>IF(W78=0,"---",(IF(AND(L78&lt;&gt;"",M78&lt;&gt;""),M78,0)*IF(N79="m",L78-O79,IF(L78&lt;&gt;"",L78,0))+ IF(OR(N79="", N79="m"),0,IF(AND(O79&lt;=L78,N78&lt;&gt;""),O79,0)*0.01*N79)
+R78*0.5)*W78*AA78*IF($A$15="Die obigen Angaben in den Zeilen 6 bis 11 sind noch unvollständig",0,1))</f>
        <v>---</v>
      </c>
      <c r="U78" s="128"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38" t="str">
        <f>IF(AND(T78="---",U78="---"),"---",IF(T78&lt;&gt;"---",T78,0)+IF(U78&lt;&gt;"---",U78,0))</f>
        <v>---</v>
      </c>
      <c r="W78" s="83">
        <f>IF(OR(B78="---",D79="bitte auswählen",I78="bitte auswählen",AND(H78="",Q78="",OR(K78=0,K79=0))),0,1)</f>
        <v>0</v>
      </c>
      <c r="X78" s="82">
        <f>IF(AND(B78="---",D79="bitte auswählen",I78="bitte auswählen"),0,IF(OR(B78="---",D78="bitte auswählen",I78="bitte auswählen",AND(H78="",Q78="",OR(K78=0,K79=0))),1,0))</f>
        <v>0</v>
      </c>
      <c r="Y78" s="81">
        <f>IF(Y79=I$16,IF(D78&lt;&gt;Tabelle4!C$4,0,1),1)</f>
        <v>1</v>
      </c>
      <c r="Z78" s="82">
        <f>IF(Y79=I$16,IF(D78&lt;&gt;Tabelle4!C$4,1,0),0)</f>
        <v>0</v>
      </c>
      <c r="AA78" s="90">
        <f>IF(C78="",1,IF(K$9="bitte angeben",0,IF(OR(C78&lt;EDATE(K$9,-6),K$9&lt;C78),0,1)))</f>
        <v>1</v>
      </c>
      <c r="AB78" s="91">
        <f>IF(C78="",0,IF(K$9="bitte angeben",1,IF(OR(C78&lt;EDATE(K$9,-6),K$9&lt;C78),1,0)))</f>
        <v>0</v>
      </c>
      <c r="AC78" s="3">
        <f>IF(OR(VLOOKUP(D79,Tabelle4!K$1:L$6,2,FALSE)=I$16,VLOOKUP(D79,Tabelle4!K$1:L$6,2,FALSE)=VLOOKUP($D$5,Tabelle3!$A$2:$H$100,3,FALSE)),0,1)</f>
        <v>1</v>
      </c>
    </row>
    <row r="79" spans="1:29" ht="10.5" customHeight="1" thickBot="1" x14ac:dyDescent="0.25">
      <c r="A79" s="141"/>
      <c r="B79" s="143"/>
      <c r="C79" s="145"/>
      <c r="D79" s="142" t="s">
        <v>22</v>
      </c>
      <c r="E79" s="142"/>
      <c r="F79" s="142"/>
      <c r="G79" s="246" t="s">
        <v>22</v>
      </c>
      <c r="H79" s="247"/>
      <c r="I79" s="98"/>
      <c r="J79" s="99"/>
      <c r="K79" s="85"/>
      <c r="L79" s="127"/>
      <c r="M79" s="86" t="str">
        <f>IF(M78="","","€ je km")</f>
        <v/>
      </c>
      <c r="N79" s="87"/>
      <c r="O79" s="136"/>
      <c r="P79" s="137"/>
      <c r="Q79" s="88"/>
      <c r="R79" s="89"/>
      <c r="S79" s="135"/>
      <c r="T79" s="133"/>
      <c r="U79" s="129"/>
      <c r="V79" s="139"/>
      <c r="W79" s="83"/>
      <c r="X79" s="82"/>
      <c r="Y79" s="82">
        <f>VLOOKUP(D79,Tabelle4!K$1:L$5,2,FALSE)</f>
        <v>0</v>
      </c>
      <c r="Z79" s="82"/>
      <c r="AA79" s="83"/>
      <c r="AB79" s="83"/>
    </row>
    <row r="80" spans="1:29" ht="10.5" customHeight="1" x14ac:dyDescent="0.2">
      <c r="A80" s="141">
        <v>29</v>
      </c>
      <c r="B80" s="143" t="str">
        <f>IF(C80="","---",(IF(WEEKDAY(C80,2)=1,"Mo",(IF(WEEKDAY(C80,2)=2,"Di",(IF(WEEKDAY(C80,2)=3,"Mi",(IF(WEEKDAY(C80,2)=4,"Do",(IF(WEEKDAY(C80,2)=5,"Fr",(IF(WEEKDAY(C80,2)=6,"Sa","So")))))))))))))</f>
        <v>---</v>
      </c>
      <c r="C80" s="144"/>
      <c r="D80" s="146" t="s">
        <v>22</v>
      </c>
      <c r="E80" s="146"/>
      <c r="F80" s="146"/>
      <c r="G80" s="113" t="s">
        <v>121</v>
      </c>
      <c r="H80" s="114"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30" t="s">
        <v>22</v>
      </c>
      <c r="J80" s="131"/>
      <c r="K80" s="112"/>
      <c r="L80" s="126" t="str">
        <f>IF(OR(H80="bitte angeben",H80="wird ausgefüllt",H80="keine Abrechn."),"",IF(G81="hin und zurück",ROUNDUP(2*IF(Y80=0,IF(OR(D80=Tabelle4!C$4,D81=Tabelle4!K$5),H80,MIN(F$10,H80)),H80),0),IF(OR(G81="nur hin",G81="nur zurück"),ROUNDUP(IF(Y80=0,IF(OR(D80=Tabelle4!C$4,D81=Tabelle4!K$5),H80,MIN(F$10,H80)),H80),0),"")))</f>
        <v/>
      </c>
      <c r="M80" s="84" t="str">
        <f>IF(OR(G80=Tabelle4!A$12,G80=Tabelle4!A$13,G80=Tabelle4!A$16),"",IF(G80=Tabelle4!A$14,0.01, IF(G80=Tabelle4!A$15,IF(O$16="ja",0.125,0.08),0)))</f>
        <v/>
      </c>
      <c r="N80" s="148"/>
      <c r="O80" s="149"/>
      <c r="P80" s="150"/>
      <c r="Q80" s="92"/>
      <c r="R80" s="93"/>
      <c r="S80" s="134" t="str">
        <f>IF(X80=1,"1","")&amp;IF(Z80=1,"2","")&amp;IF(AB80=1,"3","")</f>
        <v/>
      </c>
      <c r="T80" s="132" t="str">
        <f>IF(W80=0,"---",(IF(AND(L80&lt;&gt;"",M80&lt;&gt;""),M80,0)*IF(N81="m",L80-O81,IF(L80&lt;&gt;"",L80,0))+ IF(OR(N81="", N81="m"),0,IF(AND(O81&lt;=L80,N80&lt;&gt;""),O81,0)*0.01*N81)
+R80*0.5)*W80*AA80*IF($A$15="Die obigen Angaben in den Zeilen 6 bis 11 sind noch unvollständig",0,1))</f>
        <v>---</v>
      </c>
      <c r="U80" s="128"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38" t="str">
        <f>IF(AND(T80="---",U80="---"),"---",IF(T80&lt;&gt;"---",T80,0)+IF(U80&lt;&gt;"---",U80,0))</f>
        <v>---</v>
      </c>
      <c r="W80" s="83">
        <f>IF(OR(B80="---",D81="bitte auswählen",I80="bitte auswählen",AND(H80="",Q80="",OR(K80=0,K81=0))),0,1)</f>
        <v>0</v>
      </c>
      <c r="X80" s="82">
        <f>IF(AND(B80="---",D81="bitte auswählen",I80="bitte auswählen"),0,IF(OR(B80="---",D80="bitte auswählen",I80="bitte auswählen",AND(H80="",Q80="",OR(K80=0,K81=0))),1,0))</f>
        <v>0</v>
      </c>
      <c r="Y80" s="81">
        <f>IF(Y81=I$16,IF(D80&lt;&gt;Tabelle4!C$4,0,1),1)</f>
        <v>1</v>
      </c>
      <c r="Z80" s="82">
        <f>IF(Y81=I$16,IF(D80&lt;&gt;Tabelle4!C$4,1,0),0)</f>
        <v>0</v>
      </c>
      <c r="AA80" s="90">
        <f>IF(C80="",1,IF(K$9="bitte angeben",0,IF(OR(C80&lt;EDATE(K$9,-6),K$9&lt;C80),0,1)))</f>
        <v>1</v>
      </c>
      <c r="AB80" s="91">
        <f>IF(C80="",0,IF(K$9="bitte angeben",1,IF(OR(C80&lt;EDATE(K$9,-6),K$9&lt;C80),1,0)))</f>
        <v>0</v>
      </c>
      <c r="AC80" s="3">
        <f>IF(OR(VLOOKUP(D81,Tabelle4!K$1:L$6,2,FALSE)=I$16,VLOOKUP(D81,Tabelle4!K$1:L$6,2,FALSE)=VLOOKUP($D$5,Tabelle3!$A$2:$H$100,3,FALSE)),0,1)</f>
        <v>1</v>
      </c>
    </row>
    <row r="81" spans="1:29" ht="10.5" customHeight="1" thickBot="1" x14ac:dyDescent="0.25">
      <c r="A81" s="141"/>
      <c r="B81" s="143"/>
      <c r="C81" s="145"/>
      <c r="D81" s="142" t="s">
        <v>22</v>
      </c>
      <c r="E81" s="142"/>
      <c r="F81" s="142"/>
      <c r="G81" s="246" t="s">
        <v>22</v>
      </c>
      <c r="H81" s="247"/>
      <c r="I81" s="98"/>
      <c r="J81" s="99"/>
      <c r="K81" s="85"/>
      <c r="L81" s="127"/>
      <c r="M81" s="86" t="str">
        <f>IF(M80="","","€ je km")</f>
        <v/>
      </c>
      <c r="N81" s="87"/>
      <c r="O81" s="136"/>
      <c r="P81" s="137"/>
      <c r="Q81" s="88"/>
      <c r="R81" s="89"/>
      <c r="S81" s="135"/>
      <c r="T81" s="133"/>
      <c r="U81" s="129"/>
      <c r="V81" s="139"/>
      <c r="W81" s="83"/>
      <c r="X81" s="82"/>
      <c r="Y81" s="82">
        <f>VLOOKUP(D81,Tabelle4!K$1:L$5,2,FALSE)</f>
        <v>0</v>
      </c>
      <c r="Z81" s="82"/>
      <c r="AA81" s="83"/>
      <c r="AB81" s="83"/>
    </row>
    <row r="82" spans="1:29" ht="10.5" customHeight="1" x14ac:dyDescent="0.2">
      <c r="A82" s="141">
        <v>30</v>
      </c>
      <c r="B82" s="143" t="str">
        <f>IF(C82="","---",(IF(WEEKDAY(C82,2)=1,"Mo",(IF(WEEKDAY(C82,2)=2,"Di",(IF(WEEKDAY(C82,2)=3,"Mi",(IF(WEEKDAY(C82,2)=4,"Do",(IF(WEEKDAY(C82,2)=5,"Fr",(IF(WEEKDAY(C82,2)=6,"Sa","So")))))))))))))</f>
        <v>---</v>
      </c>
      <c r="C82" s="144"/>
      <c r="D82" s="146" t="s">
        <v>22</v>
      </c>
      <c r="E82" s="146"/>
      <c r="F82" s="146"/>
      <c r="G82" s="113" t="s">
        <v>121</v>
      </c>
      <c r="H82" s="114"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30" t="s">
        <v>22</v>
      </c>
      <c r="J82" s="131"/>
      <c r="K82" s="112"/>
      <c r="L82" s="126" t="str">
        <f>IF(OR(H82="bitte angeben",H82="wird ausgefüllt",H82="keine Abrechn."),"",IF(G83="hin und zurück",ROUNDUP(2*IF(Y82=0,IF(OR(D82=Tabelle4!C$4,D83=Tabelle4!K$5),H82,MIN(F$10,H82)),H82),0),IF(OR(G83="nur hin",G83="nur zurück"),ROUNDUP(IF(Y82=0,IF(OR(D82=Tabelle4!C$4,D83=Tabelle4!K$5),H82,MIN(F$10,H82)),H82),0),"")))</f>
        <v/>
      </c>
      <c r="M82" s="84" t="str">
        <f>IF(OR(G82=Tabelle4!A$12,G82=Tabelle4!A$13,G82=Tabelle4!A$16),"",IF(G82=Tabelle4!A$14,0.01, IF(G82=Tabelle4!A$15,IF(O$16="ja",0.125,0.08),0)))</f>
        <v/>
      </c>
      <c r="N82" s="148"/>
      <c r="O82" s="149"/>
      <c r="P82" s="150"/>
      <c r="Q82" s="92"/>
      <c r="R82" s="93"/>
      <c r="S82" s="134" t="str">
        <f>IF(X82=1,"1","")&amp;IF(Z82=1,"2","")&amp;IF(AB82=1,"3","")</f>
        <v/>
      </c>
      <c r="T82" s="132" t="str">
        <f>IF(W82=0,"---",(IF(AND(L82&lt;&gt;"",M82&lt;&gt;""),M82,0)*IF(N83="m",L82-O83,IF(L82&lt;&gt;"",L82,0))+ IF(OR(N83="", N83="m"),0,IF(AND(O83&lt;=L82,N82&lt;&gt;""),O83,0)*0.01*N83)
+R82*0.5)*W82*AA82*IF($A$15="Die obigen Angaben in den Zeilen 6 bis 11 sind noch unvollständig",0,1))</f>
        <v>---</v>
      </c>
      <c r="U82" s="128"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38" t="str">
        <f>IF(AND(T82="---",U82="---"),"---",IF(T82&lt;&gt;"---",T82,0)+IF(U82&lt;&gt;"---",U82,0))</f>
        <v>---</v>
      </c>
      <c r="W82" s="83">
        <f>IF(OR(B82="---",D83="bitte auswählen",I82="bitte auswählen",AND(H82="",Q82="",OR(K82=0,K83=0))),0,1)</f>
        <v>0</v>
      </c>
      <c r="X82" s="82">
        <f>IF(AND(B82="---",D83="bitte auswählen",I82="bitte auswählen"),0,IF(OR(B82="---",D82="bitte auswählen",I82="bitte auswählen",AND(H82="",Q82="",OR(K82=0,K83=0))),1,0))</f>
        <v>0</v>
      </c>
      <c r="Y82" s="81">
        <f>IF(Y83=I$16,IF(D82&lt;&gt;Tabelle4!C$4,0,1),1)</f>
        <v>1</v>
      </c>
      <c r="Z82" s="82">
        <f>IF(Y83=I$16,IF(D82&lt;&gt;Tabelle4!C$4,1,0),0)</f>
        <v>0</v>
      </c>
      <c r="AA82" s="90">
        <f>IF(C82="",1,IF(K$9="bitte angeben",0,IF(OR(C82&lt;EDATE(K$9,-6),K$9&lt;C82),0,1)))</f>
        <v>1</v>
      </c>
      <c r="AB82" s="91">
        <f>IF(C82="",0,IF(K$9="bitte angeben",1,IF(OR(C82&lt;EDATE(K$9,-6),K$9&lt;C82),1,0)))</f>
        <v>0</v>
      </c>
      <c r="AC82" s="3">
        <f>IF(OR(VLOOKUP(D83,Tabelle4!K$1:L$6,2,FALSE)=I$16,VLOOKUP(D83,Tabelle4!K$1:L$6,2,FALSE)=VLOOKUP($D$5,Tabelle3!$A$2:$H$100,3,FALSE)),0,1)</f>
        <v>1</v>
      </c>
    </row>
    <row r="83" spans="1:29" ht="10.5" customHeight="1" thickBot="1" x14ac:dyDescent="0.25">
      <c r="A83" s="141"/>
      <c r="B83" s="143"/>
      <c r="C83" s="145"/>
      <c r="D83" s="142" t="s">
        <v>22</v>
      </c>
      <c r="E83" s="142"/>
      <c r="F83" s="142"/>
      <c r="G83" s="246" t="s">
        <v>22</v>
      </c>
      <c r="H83" s="247"/>
      <c r="I83" s="98"/>
      <c r="J83" s="99"/>
      <c r="K83" s="85"/>
      <c r="L83" s="127"/>
      <c r="M83" s="86" t="str">
        <f>IF(M82="","","€ je km")</f>
        <v/>
      </c>
      <c r="N83" s="87"/>
      <c r="O83" s="136"/>
      <c r="P83" s="137"/>
      <c r="Q83" s="88"/>
      <c r="R83" s="89"/>
      <c r="S83" s="135"/>
      <c r="T83" s="133"/>
      <c r="U83" s="129"/>
      <c r="V83" s="139"/>
      <c r="W83" s="83"/>
      <c r="X83" s="82"/>
      <c r="Y83" s="82">
        <f>VLOOKUP(D83,Tabelle4!K$1:L$5,2,FALSE)</f>
        <v>0</v>
      </c>
      <c r="Z83" s="82"/>
      <c r="AA83" s="83"/>
      <c r="AB83" s="83"/>
    </row>
    <row r="84" spans="1:29" ht="10.5" customHeight="1" x14ac:dyDescent="0.2">
      <c r="A84" s="141">
        <v>31</v>
      </c>
      <c r="B84" s="143" t="str">
        <f>IF(C84="","---",(IF(WEEKDAY(C84,2)=1,"Mo",(IF(WEEKDAY(C84,2)=2,"Di",(IF(WEEKDAY(C84,2)=3,"Mi",(IF(WEEKDAY(C84,2)=4,"Do",(IF(WEEKDAY(C84,2)=5,"Fr",(IF(WEEKDAY(C84,2)=6,"Sa","So")))))))))))))</f>
        <v>---</v>
      </c>
      <c r="C84" s="144"/>
      <c r="D84" s="146" t="s">
        <v>22</v>
      </c>
      <c r="E84" s="146"/>
      <c r="F84" s="146"/>
      <c r="G84" s="113" t="s">
        <v>121</v>
      </c>
      <c r="H84" s="114"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30" t="s">
        <v>22</v>
      </c>
      <c r="J84" s="131"/>
      <c r="K84" s="112"/>
      <c r="L84" s="126" t="str">
        <f>IF(OR(H84="bitte angeben",H84="wird ausgefüllt",H84="keine Abrechn."),"",IF(G85="hin und zurück",ROUNDUP(2*IF(Y84=0,IF(OR(D84=Tabelle4!C$4,D85=Tabelle4!K$5),H84,MIN(F$10,H84)),H84),0),IF(OR(G85="nur hin",G85="nur zurück"),ROUNDUP(IF(Y84=0,IF(OR(D84=Tabelle4!C$4,D85=Tabelle4!K$5),H84,MIN(F$10,H84)),H84),0),"")))</f>
        <v/>
      </c>
      <c r="M84" s="84" t="str">
        <f>IF(OR(G84=Tabelle4!A$12,G84=Tabelle4!A$13,G84=Tabelle4!A$16),"",IF(G84=Tabelle4!A$14,0.01, IF(G84=Tabelle4!A$15,IF(O$16="ja",0.125,0.08),0)))</f>
        <v/>
      </c>
      <c r="N84" s="148"/>
      <c r="O84" s="149"/>
      <c r="P84" s="150"/>
      <c r="Q84" s="92"/>
      <c r="R84" s="93"/>
      <c r="S84" s="134" t="str">
        <f>IF(X84=1,"1","")&amp;IF(Z84=1,"2","")&amp;IF(AB84=1,"3","")</f>
        <v/>
      </c>
      <c r="T84" s="132" t="str">
        <f>IF(W84=0,"---",(IF(AND(L84&lt;&gt;"",M84&lt;&gt;""),M84,0)*IF(N85="m",L84-O85,IF(L84&lt;&gt;"",L84,0))+ IF(OR(N85="", N85="m"),0,IF(AND(O85&lt;=L84,N84&lt;&gt;""),O85,0)*0.01*N85)
+R84*0.5)*W84*AA84*IF($A$15="Die obigen Angaben in den Zeilen 6 bis 11 sind noch unvollständig",0,1))</f>
        <v>---</v>
      </c>
      <c r="U84" s="128"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38" t="str">
        <f>IF(AND(T84="---",U84="---"),"---",IF(T84&lt;&gt;"---",T84,0)+IF(U84&lt;&gt;"---",U84,0))</f>
        <v>---</v>
      </c>
      <c r="W84" s="83">
        <f>IF(OR(B84="---",D85="bitte auswählen",I84="bitte auswählen",AND(H84="",Q84="",OR(K84=0,K85=0))),0,1)</f>
        <v>0</v>
      </c>
      <c r="X84" s="82">
        <f>IF(AND(B84="---",D85="bitte auswählen",I84="bitte auswählen"),0,IF(OR(B84="---",D84="bitte auswählen",I84="bitte auswählen",AND(H84="",Q84="",OR(K84=0,K85=0))),1,0))</f>
        <v>0</v>
      </c>
      <c r="Y84" s="81">
        <f>IF(Y85=I$16,IF(D84&lt;&gt;Tabelle4!C$4,0,1),1)</f>
        <v>1</v>
      </c>
      <c r="Z84" s="82">
        <f>IF(Y85=I$16,IF(D84&lt;&gt;Tabelle4!C$4,1,0),0)</f>
        <v>0</v>
      </c>
      <c r="AA84" s="90">
        <f>IF(C84="",1,IF(K$9="bitte angeben",0,IF(OR(C84&lt;EDATE(K$9,-6),K$9&lt;C84),0,1)))</f>
        <v>1</v>
      </c>
      <c r="AB84" s="91">
        <f>IF(C84="",0,IF(K$9="bitte angeben",1,IF(OR(C84&lt;EDATE(K$9,-6),K$9&lt;C84),1,0)))</f>
        <v>0</v>
      </c>
      <c r="AC84" s="3">
        <f>IF(OR(VLOOKUP(D85,Tabelle4!K$1:L$6,2,FALSE)=I$16,VLOOKUP(D85,Tabelle4!K$1:L$6,2,FALSE)=VLOOKUP($D$5,Tabelle3!$A$2:$H$100,3,FALSE)),0,1)</f>
        <v>1</v>
      </c>
    </row>
    <row r="85" spans="1:29" ht="10.5" customHeight="1" thickBot="1" x14ac:dyDescent="0.25">
      <c r="A85" s="141"/>
      <c r="B85" s="143"/>
      <c r="C85" s="145"/>
      <c r="D85" s="142" t="s">
        <v>22</v>
      </c>
      <c r="E85" s="142"/>
      <c r="F85" s="142"/>
      <c r="G85" s="246" t="s">
        <v>22</v>
      </c>
      <c r="H85" s="247"/>
      <c r="I85" s="98"/>
      <c r="J85" s="99"/>
      <c r="K85" s="85"/>
      <c r="L85" s="127"/>
      <c r="M85" s="86" t="str">
        <f>IF(M84="","","€ je km")</f>
        <v/>
      </c>
      <c r="N85" s="87"/>
      <c r="O85" s="136"/>
      <c r="P85" s="137"/>
      <c r="Q85" s="88"/>
      <c r="R85" s="89"/>
      <c r="S85" s="135"/>
      <c r="T85" s="133"/>
      <c r="U85" s="129"/>
      <c r="V85" s="139"/>
      <c r="W85" s="83"/>
      <c r="X85" s="82"/>
      <c r="Y85" s="82">
        <f>VLOOKUP(D85,Tabelle4!K$1:L$5,2,FALSE)</f>
        <v>0</v>
      </c>
      <c r="Z85" s="82"/>
      <c r="AA85" s="83"/>
      <c r="AB85" s="83"/>
    </row>
    <row r="86" spans="1:29" ht="10.5" customHeight="1" x14ac:dyDescent="0.2">
      <c r="A86" s="141">
        <v>32</v>
      </c>
      <c r="B86" s="143" t="str">
        <f>IF(C86="","---",(IF(WEEKDAY(C86,2)=1,"Mo",(IF(WEEKDAY(C86,2)=2,"Di",(IF(WEEKDAY(C86,2)=3,"Mi",(IF(WEEKDAY(C86,2)=4,"Do",(IF(WEEKDAY(C86,2)=5,"Fr",(IF(WEEKDAY(C86,2)=6,"Sa","So")))))))))))))</f>
        <v>---</v>
      </c>
      <c r="C86" s="144"/>
      <c r="D86" s="146" t="s">
        <v>22</v>
      </c>
      <c r="E86" s="146"/>
      <c r="F86" s="146"/>
      <c r="G86" s="113" t="s">
        <v>121</v>
      </c>
      <c r="H86" s="114"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30" t="s">
        <v>22</v>
      </c>
      <c r="J86" s="131"/>
      <c r="K86" s="112"/>
      <c r="L86" s="126" t="str">
        <f>IF(OR(H86="bitte angeben",H86="wird ausgefüllt",H86="keine Abrechn."),"",IF(G87="hin und zurück",ROUNDUP(2*IF(Y86=0,IF(OR(D86=Tabelle4!C$4,D87=Tabelle4!K$5),H86,MIN(F$10,H86)),H86),0),IF(OR(G87="nur hin",G87="nur zurück"),ROUNDUP(IF(Y86=0,IF(OR(D86=Tabelle4!C$4,D87=Tabelle4!K$5),H86,MIN(F$10,H86)),H86),0),"")))</f>
        <v/>
      </c>
      <c r="M86" s="84" t="str">
        <f>IF(OR(G86=Tabelle4!A$12,G86=Tabelle4!A$13,G86=Tabelle4!A$16),"",IF(G86=Tabelle4!A$14,0.01, IF(G86=Tabelle4!A$15,IF(O$16="ja",0.125,0.08),0)))</f>
        <v/>
      </c>
      <c r="N86" s="148"/>
      <c r="O86" s="149"/>
      <c r="P86" s="150"/>
      <c r="Q86" s="92"/>
      <c r="R86" s="93"/>
      <c r="S86" s="134" t="str">
        <f>IF(X86=1,"1","")&amp;IF(Z86=1,"2","")&amp;IF(AB86=1,"3","")</f>
        <v/>
      </c>
      <c r="T86" s="132" t="str">
        <f>IF(W86=0,"---",(IF(AND(L86&lt;&gt;"",M86&lt;&gt;""),M86,0)*IF(N87="m",L86-O87,IF(L86&lt;&gt;"",L86,0))+ IF(OR(N87="", N87="m"),0,IF(AND(O87&lt;=L86,N86&lt;&gt;""),O87,0)*0.01*N87)
+R86*0.5)*W86*AA86*IF($A$15="Die obigen Angaben in den Zeilen 6 bis 11 sind noch unvollständig",0,1))</f>
        <v>---</v>
      </c>
      <c r="U86" s="128"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38" t="str">
        <f>IF(AND(T86="---",U86="---"),"---",IF(T86&lt;&gt;"---",T86,0)+IF(U86&lt;&gt;"---",U86,0))</f>
        <v>---</v>
      </c>
      <c r="W86" s="83">
        <f>IF(OR(B86="---",D87="bitte auswählen",I86="bitte auswählen",AND(H86="",Q86="",OR(K86=0,K87=0))),0,1)</f>
        <v>0</v>
      </c>
      <c r="X86" s="82">
        <f>IF(AND(B86="---",D87="bitte auswählen",I86="bitte auswählen"),0,IF(OR(B86="---",D86="bitte auswählen",I86="bitte auswählen",AND(H86="",Q86="",OR(K86=0,K87=0))),1,0))</f>
        <v>0</v>
      </c>
      <c r="Y86" s="81">
        <f>IF(Y87=I$16,IF(D86&lt;&gt;Tabelle4!C$4,0,1),1)</f>
        <v>1</v>
      </c>
      <c r="Z86" s="82">
        <f>IF(Y87=I$16,IF(D86&lt;&gt;Tabelle4!C$4,1,0),0)</f>
        <v>0</v>
      </c>
      <c r="AA86" s="90">
        <f>IF(C86="",1,IF(K$9="bitte angeben",0,IF(OR(C86&lt;EDATE(K$9,-6),K$9&lt;C86),0,1)))</f>
        <v>1</v>
      </c>
      <c r="AB86" s="91">
        <f>IF(C86="",0,IF(K$9="bitte angeben",1,IF(OR(C86&lt;EDATE(K$9,-6),K$9&lt;C86),1,0)))</f>
        <v>0</v>
      </c>
      <c r="AC86" s="3">
        <f>IF(OR(VLOOKUP(D87,Tabelle4!K$1:L$6,2,FALSE)=I$16,VLOOKUP(D87,Tabelle4!K$1:L$6,2,FALSE)=VLOOKUP($D$5,Tabelle3!$A$2:$H$100,3,FALSE)),0,1)</f>
        <v>1</v>
      </c>
    </row>
    <row r="87" spans="1:29" ht="10.5" customHeight="1" thickBot="1" x14ac:dyDescent="0.25">
      <c r="A87" s="141"/>
      <c r="B87" s="143"/>
      <c r="C87" s="145"/>
      <c r="D87" s="142" t="s">
        <v>22</v>
      </c>
      <c r="E87" s="142"/>
      <c r="F87" s="142"/>
      <c r="G87" s="246" t="s">
        <v>22</v>
      </c>
      <c r="H87" s="247"/>
      <c r="I87" s="98"/>
      <c r="J87" s="99"/>
      <c r="K87" s="85"/>
      <c r="L87" s="127"/>
      <c r="M87" s="86" t="str">
        <f>IF(M86="","","€ je km")</f>
        <v/>
      </c>
      <c r="N87" s="87"/>
      <c r="O87" s="136"/>
      <c r="P87" s="137"/>
      <c r="Q87" s="88"/>
      <c r="R87" s="89"/>
      <c r="S87" s="135"/>
      <c r="T87" s="133"/>
      <c r="U87" s="129"/>
      <c r="V87" s="139"/>
      <c r="W87" s="83"/>
      <c r="X87" s="82"/>
      <c r="Y87" s="82">
        <f>VLOOKUP(D87,Tabelle4!K$1:L$5,2,FALSE)</f>
        <v>0</v>
      </c>
      <c r="Z87" s="82"/>
      <c r="AA87" s="83"/>
      <c r="AB87" s="83"/>
    </row>
    <row r="88" spans="1:29" ht="10.5" customHeight="1" x14ac:dyDescent="0.2">
      <c r="A88" s="141">
        <v>33</v>
      </c>
      <c r="B88" s="143" t="str">
        <f>IF(C88="","---",(IF(WEEKDAY(C88,2)=1,"Mo",(IF(WEEKDAY(C88,2)=2,"Di",(IF(WEEKDAY(C88,2)=3,"Mi",(IF(WEEKDAY(C88,2)=4,"Do",(IF(WEEKDAY(C88,2)=5,"Fr",(IF(WEEKDAY(C88,2)=6,"Sa","So")))))))))))))</f>
        <v>---</v>
      </c>
      <c r="C88" s="144"/>
      <c r="D88" s="146" t="s">
        <v>22</v>
      </c>
      <c r="E88" s="146"/>
      <c r="F88" s="146"/>
      <c r="G88" s="113" t="s">
        <v>121</v>
      </c>
      <c r="H88" s="114"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30" t="s">
        <v>22</v>
      </c>
      <c r="J88" s="131"/>
      <c r="K88" s="112"/>
      <c r="L88" s="126" t="str">
        <f>IF(OR(H88="bitte angeben",H88="wird ausgefüllt",H88="keine Abrechn."),"",IF(G89="hin und zurück",ROUNDUP(2*IF(Y88=0,IF(OR(D88=Tabelle4!C$4,D89=Tabelle4!K$5),H88,MIN(F$10,H88)),H88),0),IF(OR(G89="nur hin",G89="nur zurück"),ROUNDUP(IF(Y88=0,IF(OR(D88=Tabelle4!C$4,D89=Tabelle4!K$5),H88,MIN(F$10,H88)),H88),0),"")))</f>
        <v/>
      </c>
      <c r="M88" s="84" t="str">
        <f>IF(OR(G88=Tabelle4!A$12,G88=Tabelle4!A$13,G88=Tabelle4!A$16),"",IF(G88=Tabelle4!A$14,0.01, IF(G88=Tabelle4!A$15,IF(O$16="ja",0.125,0.08),0)))</f>
        <v/>
      </c>
      <c r="N88" s="148"/>
      <c r="O88" s="149"/>
      <c r="P88" s="150"/>
      <c r="Q88" s="92"/>
      <c r="R88" s="93"/>
      <c r="S88" s="134" t="str">
        <f>IF(X88=1,"1","")&amp;IF(Z88=1,"2","")&amp;IF(AB88=1,"3","")</f>
        <v/>
      </c>
      <c r="T88" s="132" t="str">
        <f>IF(W88=0,"---",(IF(AND(L88&lt;&gt;"",M88&lt;&gt;""),M88,0)*IF(N89="m",L88-O89,IF(L88&lt;&gt;"",L88,0))+ IF(OR(N89="", N89="m"),0,IF(AND(O89&lt;=L88,N88&lt;&gt;""),O89,0)*0.01*N89)
+R88*0.5)*W88*AA88*IF($A$15="Die obigen Angaben in den Zeilen 6 bis 11 sind noch unvollständig",0,1))</f>
        <v>---</v>
      </c>
      <c r="U88" s="128"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38" t="str">
        <f>IF(AND(T88="---",U88="---"),"---",IF(T88&lt;&gt;"---",T88,0)+IF(U88&lt;&gt;"---",U88,0))</f>
        <v>---</v>
      </c>
      <c r="W88" s="83">
        <f>IF(OR(B88="---",D89="bitte auswählen",I88="bitte auswählen",AND(H88="",Q88="",OR(K88=0,K89=0))),0,1)</f>
        <v>0</v>
      </c>
      <c r="X88" s="82">
        <f>IF(AND(B88="---",D89="bitte auswählen",I88="bitte auswählen"),0,IF(OR(B88="---",D88="bitte auswählen",I88="bitte auswählen",AND(H88="",Q88="",OR(K88=0,K89=0))),1,0))</f>
        <v>0</v>
      </c>
      <c r="Y88" s="81">
        <f>IF(Y89=I$16,IF(D88&lt;&gt;Tabelle4!C$4,0,1),1)</f>
        <v>1</v>
      </c>
      <c r="Z88" s="82">
        <f>IF(Y89=I$16,IF(D88&lt;&gt;Tabelle4!C$4,1,0),0)</f>
        <v>0</v>
      </c>
      <c r="AA88" s="90">
        <f>IF(C88="",1,IF(K$9="bitte angeben",0,IF(OR(C88&lt;EDATE(K$9,-6),K$9&lt;C88),0,1)))</f>
        <v>1</v>
      </c>
      <c r="AB88" s="91">
        <f>IF(C88="",0,IF(K$9="bitte angeben",1,IF(OR(C88&lt;EDATE(K$9,-6),K$9&lt;C88),1,0)))</f>
        <v>0</v>
      </c>
      <c r="AC88" s="3">
        <f>IF(OR(VLOOKUP(D89,Tabelle4!K$1:L$6,2,FALSE)=I$16,VLOOKUP(D89,Tabelle4!K$1:L$6,2,FALSE)=VLOOKUP($D$5,Tabelle3!$A$2:$H$100,3,FALSE)),0,1)</f>
        <v>1</v>
      </c>
    </row>
    <row r="89" spans="1:29" ht="10.5" customHeight="1" thickBot="1" x14ac:dyDescent="0.25">
      <c r="A89" s="141"/>
      <c r="B89" s="143"/>
      <c r="C89" s="145"/>
      <c r="D89" s="142" t="s">
        <v>22</v>
      </c>
      <c r="E89" s="142"/>
      <c r="F89" s="142"/>
      <c r="G89" s="246" t="s">
        <v>22</v>
      </c>
      <c r="H89" s="247"/>
      <c r="I89" s="98"/>
      <c r="J89" s="99"/>
      <c r="K89" s="85"/>
      <c r="L89" s="127"/>
      <c r="M89" s="86" t="str">
        <f>IF(M88="","","€ je km")</f>
        <v/>
      </c>
      <c r="N89" s="87"/>
      <c r="O89" s="136"/>
      <c r="P89" s="137"/>
      <c r="Q89" s="88"/>
      <c r="R89" s="89"/>
      <c r="S89" s="135"/>
      <c r="T89" s="133"/>
      <c r="U89" s="129"/>
      <c r="V89" s="139"/>
      <c r="W89" s="83"/>
      <c r="X89" s="82"/>
      <c r="Y89" s="82">
        <f>VLOOKUP(D89,Tabelle4!K$1:L$5,2,FALSE)</f>
        <v>0</v>
      </c>
      <c r="Z89" s="82"/>
      <c r="AA89" s="83"/>
      <c r="AB89" s="83"/>
    </row>
    <row r="90" spans="1:29" ht="10.5" customHeight="1" x14ac:dyDescent="0.2">
      <c r="A90" s="141">
        <v>34</v>
      </c>
      <c r="B90" s="143" t="str">
        <f>IF(C90="","---",(IF(WEEKDAY(C90,2)=1,"Mo",(IF(WEEKDAY(C90,2)=2,"Di",(IF(WEEKDAY(C90,2)=3,"Mi",(IF(WEEKDAY(C90,2)=4,"Do",(IF(WEEKDAY(C90,2)=5,"Fr",(IF(WEEKDAY(C90,2)=6,"Sa","So")))))))))))))</f>
        <v>---</v>
      </c>
      <c r="C90" s="144"/>
      <c r="D90" s="146" t="s">
        <v>22</v>
      </c>
      <c r="E90" s="146"/>
      <c r="F90" s="146"/>
      <c r="G90" s="113" t="s">
        <v>121</v>
      </c>
      <c r="H90" s="114"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30" t="s">
        <v>22</v>
      </c>
      <c r="J90" s="131"/>
      <c r="K90" s="112"/>
      <c r="L90" s="126" t="str">
        <f>IF(OR(H90="bitte angeben",H90="wird ausgefüllt",H90="keine Abrechn."),"",IF(G91="hin und zurück",ROUNDUP(2*IF(Y90=0,IF(OR(D90=Tabelle4!C$4,D91=Tabelle4!K$5),H90,MIN(F$10,H90)),H90),0),IF(OR(G91="nur hin",G91="nur zurück"),ROUNDUP(IF(Y90=0,IF(OR(D90=Tabelle4!C$4,D91=Tabelle4!K$5),H90,MIN(F$10,H90)),H90),0),"")))</f>
        <v/>
      </c>
      <c r="M90" s="84" t="str">
        <f>IF(OR(G90=Tabelle4!A$12,G90=Tabelle4!A$13,G90=Tabelle4!A$16),"",IF(G90=Tabelle4!A$14,0.01, IF(G90=Tabelle4!A$15,IF(O$16="ja",0.125,0.08),0)))</f>
        <v/>
      </c>
      <c r="N90" s="148"/>
      <c r="O90" s="149"/>
      <c r="P90" s="150"/>
      <c r="Q90" s="92"/>
      <c r="R90" s="93"/>
      <c r="S90" s="134" t="str">
        <f>IF(X90=1,"1","")&amp;IF(Z90=1,"2","")&amp;IF(AB90=1,"3","")</f>
        <v/>
      </c>
      <c r="T90" s="132" t="str">
        <f>IF(W90=0,"---",(IF(AND(L90&lt;&gt;"",M90&lt;&gt;""),M90,0)*IF(N91="m",L90-O91,IF(L90&lt;&gt;"",L90,0))+ IF(OR(N91="", N91="m"),0,IF(AND(O91&lt;=L90,N90&lt;&gt;""),O91,0)*0.01*N91)
+R90*0.5)*W90*AA90*IF($A$15="Die obigen Angaben in den Zeilen 6 bis 11 sind noch unvollständig",0,1))</f>
        <v>---</v>
      </c>
      <c r="U90" s="128"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38" t="str">
        <f>IF(AND(T90="---",U90="---"),"---",IF(T90&lt;&gt;"---",T90,0)+IF(U90&lt;&gt;"---",U90,0))</f>
        <v>---</v>
      </c>
      <c r="W90" s="83">
        <f>IF(OR(B90="---",D91="bitte auswählen",I90="bitte auswählen",AND(H90="",Q90="",OR(K90=0,K91=0))),0,1)</f>
        <v>0</v>
      </c>
      <c r="X90" s="82">
        <f>IF(AND(B90="---",D91="bitte auswählen",I90="bitte auswählen"),0,IF(OR(B90="---",D90="bitte auswählen",I90="bitte auswählen",AND(H90="",Q90="",OR(K90=0,K91=0))),1,0))</f>
        <v>0</v>
      </c>
      <c r="Y90" s="81">
        <f>IF(Y91=I$16,IF(D90&lt;&gt;Tabelle4!C$4,0,1),1)</f>
        <v>1</v>
      </c>
      <c r="Z90" s="82">
        <f>IF(Y91=I$16,IF(D90&lt;&gt;Tabelle4!C$4,1,0),0)</f>
        <v>0</v>
      </c>
      <c r="AA90" s="90">
        <f>IF(C90="",1,IF(K$9="bitte angeben",0,IF(OR(C90&lt;EDATE(K$9,-6),K$9&lt;C90),0,1)))</f>
        <v>1</v>
      </c>
      <c r="AB90" s="91">
        <f>IF(C90="",0,IF(K$9="bitte angeben",1,IF(OR(C90&lt;EDATE(K$9,-6),K$9&lt;C90),1,0)))</f>
        <v>0</v>
      </c>
      <c r="AC90" s="3">
        <f>IF(OR(VLOOKUP(D91,Tabelle4!K$1:L$6,2,FALSE)=I$16,VLOOKUP(D91,Tabelle4!K$1:L$6,2,FALSE)=VLOOKUP($D$5,Tabelle3!$A$2:$H$100,3,FALSE)),0,1)</f>
        <v>1</v>
      </c>
    </row>
    <row r="91" spans="1:29" ht="10.5" customHeight="1" thickBot="1" x14ac:dyDescent="0.25">
      <c r="A91" s="141"/>
      <c r="B91" s="143"/>
      <c r="C91" s="145"/>
      <c r="D91" s="142" t="s">
        <v>22</v>
      </c>
      <c r="E91" s="142"/>
      <c r="F91" s="142"/>
      <c r="G91" s="246" t="s">
        <v>22</v>
      </c>
      <c r="H91" s="247"/>
      <c r="I91" s="98"/>
      <c r="J91" s="99"/>
      <c r="K91" s="85"/>
      <c r="L91" s="127"/>
      <c r="M91" s="86" t="str">
        <f>IF(M90="","","€ je km")</f>
        <v/>
      </c>
      <c r="N91" s="87"/>
      <c r="O91" s="136"/>
      <c r="P91" s="137"/>
      <c r="Q91" s="88"/>
      <c r="R91" s="89"/>
      <c r="S91" s="135"/>
      <c r="T91" s="133"/>
      <c r="U91" s="129"/>
      <c r="V91" s="139"/>
      <c r="W91" s="83"/>
      <c r="X91" s="82"/>
      <c r="Y91" s="82">
        <f>VLOOKUP(D91,Tabelle4!K$1:L$5,2,FALSE)</f>
        <v>0</v>
      </c>
      <c r="Z91" s="82"/>
      <c r="AA91" s="83"/>
      <c r="AB91" s="83"/>
    </row>
    <row r="92" spans="1:29" ht="10.5" customHeight="1" x14ac:dyDescent="0.2">
      <c r="A92" s="141">
        <v>35</v>
      </c>
      <c r="B92" s="143" t="str">
        <f>IF(C92="","---",(IF(WEEKDAY(C92,2)=1,"Mo",(IF(WEEKDAY(C92,2)=2,"Di",(IF(WEEKDAY(C92,2)=3,"Mi",(IF(WEEKDAY(C92,2)=4,"Do",(IF(WEEKDAY(C92,2)=5,"Fr",(IF(WEEKDAY(C92,2)=6,"Sa","So")))))))))))))</f>
        <v>---</v>
      </c>
      <c r="C92" s="144"/>
      <c r="D92" s="146" t="s">
        <v>22</v>
      </c>
      <c r="E92" s="146"/>
      <c r="F92" s="146"/>
      <c r="G92" s="113" t="s">
        <v>121</v>
      </c>
      <c r="H92" s="114"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30" t="s">
        <v>22</v>
      </c>
      <c r="J92" s="131"/>
      <c r="K92" s="112"/>
      <c r="L92" s="126" t="str">
        <f>IF(OR(H92="bitte angeben",H92="wird ausgefüllt",H92="keine Abrechn."),"",IF(G93="hin und zurück",ROUNDUP(2*IF(Y92=0,IF(OR(D92=Tabelle4!C$4,D93=Tabelle4!K$5),H92,MIN(F$10,H92)),H92),0),IF(OR(G93="nur hin",G93="nur zurück"),ROUNDUP(IF(Y92=0,IF(OR(D92=Tabelle4!C$4,D93=Tabelle4!K$5),H92,MIN(F$10,H92)),H92),0),"")))</f>
        <v/>
      </c>
      <c r="M92" s="84" t="str">
        <f>IF(OR(G92=Tabelle4!A$12,G92=Tabelle4!A$13,G92=Tabelle4!A$16),"",IF(G92=Tabelle4!A$14,0.01, IF(G92=Tabelle4!A$15,IF(O$16="ja",0.125,0.08),0)))</f>
        <v/>
      </c>
      <c r="N92" s="148"/>
      <c r="O92" s="149"/>
      <c r="P92" s="150"/>
      <c r="Q92" s="92"/>
      <c r="R92" s="93"/>
      <c r="S92" s="134" t="str">
        <f>IF(X92=1,"1","")&amp;IF(Z92=1,"2","")&amp;IF(AB92=1,"3","")</f>
        <v/>
      </c>
      <c r="T92" s="132" t="str">
        <f>IF(W92=0,"---",(IF(AND(L92&lt;&gt;"",M92&lt;&gt;""),M92,0)*IF(N93="m",L92-O93,IF(L92&lt;&gt;"",L92,0))+ IF(OR(N93="", N93="m"),0,IF(AND(O93&lt;=L92,N92&lt;&gt;""),O93,0)*0.01*N93)
+R92*0.5)*W92*AA92*IF($A$15="Die obigen Angaben in den Zeilen 6 bis 11 sind noch unvollständig",0,1))</f>
        <v>---</v>
      </c>
      <c r="U92" s="128"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38" t="str">
        <f>IF(AND(T92="---",U92="---"),"---",IF(T92&lt;&gt;"---",T92,0)+IF(U92&lt;&gt;"---",U92,0))</f>
        <v>---</v>
      </c>
      <c r="W92" s="83">
        <f>IF(OR(B92="---",D93="bitte auswählen",I92="bitte auswählen",AND(H92="",Q92="",OR(K92=0,K93=0))),0,1)</f>
        <v>0</v>
      </c>
      <c r="X92" s="82">
        <f>IF(AND(B92="---",D93="bitte auswählen",I92="bitte auswählen"),0,IF(OR(B92="---",D92="bitte auswählen",I92="bitte auswählen",AND(H92="",Q92="",OR(K92=0,K93=0))),1,0))</f>
        <v>0</v>
      </c>
      <c r="Y92" s="81">
        <f>IF(Y93=I$16,IF(D92&lt;&gt;Tabelle4!C$4,0,1),1)</f>
        <v>1</v>
      </c>
      <c r="Z92" s="82">
        <f>IF(Y93=I$16,IF(D92&lt;&gt;Tabelle4!C$4,1,0),0)</f>
        <v>0</v>
      </c>
      <c r="AA92" s="90">
        <f>IF(C92="",1,IF(K$9="bitte angeben",0,IF(OR(C92&lt;EDATE(K$9,-6),K$9&lt;C92),0,1)))</f>
        <v>1</v>
      </c>
      <c r="AB92" s="91">
        <f>IF(C92="",0,IF(K$9="bitte angeben",1,IF(OR(C92&lt;EDATE(K$9,-6),K$9&lt;C92),1,0)))</f>
        <v>0</v>
      </c>
      <c r="AC92" s="3">
        <f>IF(OR(VLOOKUP(D93,Tabelle4!K$1:L$6,2,FALSE)=I$16,VLOOKUP(D93,Tabelle4!K$1:L$6,2,FALSE)=VLOOKUP($D$5,Tabelle3!$A$2:$H$100,3,FALSE)),0,1)</f>
        <v>1</v>
      </c>
    </row>
    <row r="93" spans="1:29" ht="10.5" customHeight="1" thickBot="1" x14ac:dyDescent="0.25">
      <c r="A93" s="141"/>
      <c r="B93" s="143"/>
      <c r="C93" s="145"/>
      <c r="D93" s="142" t="s">
        <v>22</v>
      </c>
      <c r="E93" s="142"/>
      <c r="F93" s="142"/>
      <c r="G93" s="246" t="s">
        <v>22</v>
      </c>
      <c r="H93" s="247"/>
      <c r="I93" s="98"/>
      <c r="J93" s="99"/>
      <c r="K93" s="85"/>
      <c r="L93" s="127"/>
      <c r="M93" s="86" t="str">
        <f>IF(M92="","","€ je km")</f>
        <v/>
      </c>
      <c r="N93" s="87"/>
      <c r="O93" s="136"/>
      <c r="P93" s="137"/>
      <c r="Q93" s="88"/>
      <c r="R93" s="89"/>
      <c r="S93" s="135"/>
      <c r="T93" s="133"/>
      <c r="U93" s="129"/>
      <c r="V93" s="139"/>
      <c r="W93" s="83"/>
      <c r="X93" s="82"/>
      <c r="Y93" s="82">
        <f>VLOOKUP(D93,Tabelle4!K$1:L$5,2,FALSE)</f>
        <v>0</v>
      </c>
      <c r="Z93" s="82"/>
      <c r="AA93" s="83"/>
      <c r="AB93" s="83"/>
    </row>
    <row r="94" spans="1:29" ht="10.5" customHeight="1" x14ac:dyDescent="0.2">
      <c r="A94" s="141">
        <v>36</v>
      </c>
      <c r="B94" s="143" t="str">
        <f>IF(C94="","---",(IF(WEEKDAY(C94,2)=1,"Mo",(IF(WEEKDAY(C94,2)=2,"Di",(IF(WEEKDAY(C94,2)=3,"Mi",(IF(WEEKDAY(C94,2)=4,"Do",(IF(WEEKDAY(C94,2)=5,"Fr",(IF(WEEKDAY(C94,2)=6,"Sa","So")))))))))))))</f>
        <v>---</v>
      </c>
      <c r="C94" s="144"/>
      <c r="D94" s="146" t="s">
        <v>22</v>
      </c>
      <c r="E94" s="146"/>
      <c r="F94" s="146"/>
      <c r="G94" s="113" t="s">
        <v>121</v>
      </c>
      <c r="H94" s="114"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30" t="s">
        <v>22</v>
      </c>
      <c r="J94" s="131"/>
      <c r="K94" s="112"/>
      <c r="L94" s="126" t="str">
        <f>IF(OR(H94="bitte angeben",H94="wird ausgefüllt",H94="keine Abrechn."),"",IF(G95="hin und zurück",ROUNDUP(2*IF(Y94=0,IF(OR(D94=Tabelle4!C$4,D95=Tabelle4!K$5),H94,MIN(F$10,H94)),H94),0),IF(OR(G95="nur hin",G95="nur zurück"),ROUNDUP(IF(Y94=0,IF(OR(D94=Tabelle4!C$4,D95=Tabelle4!K$5),H94,MIN(F$10,H94)),H94),0),"")))</f>
        <v/>
      </c>
      <c r="M94" s="84" t="str">
        <f>IF(OR(G94=Tabelle4!A$12,G94=Tabelle4!A$13,G94=Tabelle4!A$16),"",IF(G94=Tabelle4!A$14,0.01, IF(G94=Tabelle4!A$15,IF(O$16="ja",0.125,0.08),0)))</f>
        <v/>
      </c>
      <c r="N94" s="148"/>
      <c r="O94" s="149"/>
      <c r="P94" s="150"/>
      <c r="Q94" s="92"/>
      <c r="R94" s="93"/>
      <c r="S94" s="134" t="str">
        <f>IF(X94=1,"1","")&amp;IF(Z94=1,"2","")&amp;IF(AB94=1,"3","")</f>
        <v/>
      </c>
      <c r="T94" s="132" t="str">
        <f>IF(W94=0,"---",(IF(AND(L94&lt;&gt;"",M94&lt;&gt;""),M94,0)*IF(N95="m",L94-O95,IF(L94&lt;&gt;"",L94,0))+ IF(OR(N95="", N95="m"),0,IF(AND(O95&lt;=L94,N94&lt;&gt;""),O95,0)*0.01*N95)
+R94*0.5)*W94*AA94*IF($A$15="Die obigen Angaben in den Zeilen 6 bis 11 sind noch unvollständig",0,1))</f>
        <v>---</v>
      </c>
      <c r="U94" s="128"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38" t="str">
        <f>IF(AND(T94="---",U94="---"),"---",IF(T94&lt;&gt;"---",T94,0)+IF(U94&lt;&gt;"---",U94,0))</f>
        <v>---</v>
      </c>
      <c r="W94" s="83">
        <f>IF(OR(B94="---",D95="bitte auswählen",I94="bitte auswählen",AND(H94="",Q94="",OR(K94=0,K95=0))),0,1)</f>
        <v>0</v>
      </c>
      <c r="X94" s="82">
        <f>IF(AND(B94="---",D95="bitte auswählen",I94="bitte auswählen"),0,IF(OR(B94="---",D94="bitte auswählen",I94="bitte auswählen",AND(H94="",Q94="",OR(K94=0,K95=0))),1,0))</f>
        <v>0</v>
      </c>
      <c r="Y94" s="81">
        <f>IF(Y95=I$16,IF(D94&lt;&gt;Tabelle4!C$4,0,1),1)</f>
        <v>1</v>
      </c>
      <c r="Z94" s="82">
        <f>IF(Y95=I$16,IF(D94&lt;&gt;Tabelle4!C$4,1,0),0)</f>
        <v>0</v>
      </c>
      <c r="AA94" s="90">
        <f>IF(C94="",1,IF(K$9="bitte angeben",0,IF(OR(C94&lt;EDATE(K$9,-6),K$9&lt;C94),0,1)))</f>
        <v>1</v>
      </c>
      <c r="AB94" s="91">
        <f>IF(C94="",0,IF(K$9="bitte angeben",1,IF(OR(C94&lt;EDATE(K$9,-6),K$9&lt;C94),1,0)))</f>
        <v>0</v>
      </c>
      <c r="AC94" s="3">
        <f>IF(OR(VLOOKUP(D95,Tabelle4!K$1:L$6,2,FALSE)=I$16,VLOOKUP(D95,Tabelle4!K$1:L$6,2,FALSE)=VLOOKUP($D$5,Tabelle3!$A$2:$H$100,3,FALSE)),0,1)</f>
        <v>1</v>
      </c>
    </row>
    <row r="95" spans="1:29" ht="10.5" customHeight="1" thickBot="1" x14ac:dyDescent="0.25">
      <c r="A95" s="141"/>
      <c r="B95" s="143"/>
      <c r="C95" s="145"/>
      <c r="D95" s="142" t="s">
        <v>22</v>
      </c>
      <c r="E95" s="142"/>
      <c r="F95" s="142"/>
      <c r="G95" s="246" t="s">
        <v>22</v>
      </c>
      <c r="H95" s="247"/>
      <c r="I95" s="98"/>
      <c r="J95" s="99"/>
      <c r="K95" s="85"/>
      <c r="L95" s="127"/>
      <c r="M95" s="86" t="str">
        <f>IF(M94="","","€ je km")</f>
        <v/>
      </c>
      <c r="N95" s="87"/>
      <c r="O95" s="136"/>
      <c r="P95" s="137"/>
      <c r="Q95" s="88"/>
      <c r="R95" s="89"/>
      <c r="S95" s="135"/>
      <c r="T95" s="133"/>
      <c r="U95" s="129"/>
      <c r="V95" s="139"/>
      <c r="W95" s="83"/>
      <c r="X95" s="82"/>
      <c r="Y95" s="82">
        <f>VLOOKUP(D95,Tabelle4!K$1:L$5,2,FALSE)</f>
        <v>0</v>
      </c>
      <c r="Z95" s="82"/>
      <c r="AA95" s="83"/>
      <c r="AB95" s="83"/>
    </row>
    <row r="96" spans="1:29" ht="10.5" customHeight="1" x14ac:dyDescent="0.2">
      <c r="A96" s="141">
        <v>37</v>
      </c>
      <c r="B96" s="143" t="str">
        <f>IF(C96="","---",(IF(WEEKDAY(C96,2)=1,"Mo",(IF(WEEKDAY(C96,2)=2,"Di",(IF(WEEKDAY(C96,2)=3,"Mi",(IF(WEEKDAY(C96,2)=4,"Do",(IF(WEEKDAY(C96,2)=5,"Fr",(IF(WEEKDAY(C96,2)=6,"Sa","So")))))))))))))</f>
        <v>---</v>
      </c>
      <c r="C96" s="144"/>
      <c r="D96" s="146" t="s">
        <v>22</v>
      </c>
      <c r="E96" s="146"/>
      <c r="F96" s="146"/>
      <c r="G96" s="113" t="s">
        <v>121</v>
      </c>
      <c r="H96" s="114"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30" t="s">
        <v>22</v>
      </c>
      <c r="J96" s="131"/>
      <c r="K96" s="112"/>
      <c r="L96" s="126" t="str">
        <f>IF(OR(H96="bitte angeben",H96="wird ausgefüllt",H96="keine Abrechn."),"",IF(G97="hin und zurück",ROUNDUP(2*IF(Y96=0,IF(OR(D96=Tabelle4!C$4,D97=Tabelle4!K$5),H96,MIN(F$10,H96)),H96),0),IF(OR(G97="nur hin",G97="nur zurück"),ROUNDUP(IF(Y96=0,IF(OR(D96=Tabelle4!C$4,D97=Tabelle4!K$5),H96,MIN(F$10,H96)),H96),0),"")))</f>
        <v/>
      </c>
      <c r="M96" s="84" t="str">
        <f>IF(OR(G96=Tabelle4!A$12,G96=Tabelle4!A$13,G96=Tabelle4!A$16),"",IF(G96=Tabelle4!A$14,0.01, IF(G96=Tabelle4!A$15,IF(O$16="ja",0.125,0.08),0)))</f>
        <v/>
      </c>
      <c r="N96" s="148"/>
      <c r="O96" s="149"/>
      <c r="P96" s="150"/>
      <c r="Q96" s="92"/>
      <c r="R96" s="93"/>
      <c r="S96" s="134" t="str">
        <f>IF(X96=1,"1","")&amp;IF(Z96=1,"2","")&amp;IF(AB96=1,"3","")</f>
        <v/>
      </c>
      <c r="T96" s="132" t="str">
        <f>IF(W96=0,"---",(IF(AND(L96&lt;&gt;"",M96&lt;&gt;""),M96,0)*IF(N97="m",L96-O97,IF(L96&lt;&gt;"",L96,0))+ IF(OR(N97="", N97="m"),0,IF(AND(O97&lt;=L96,N96&lt;&gt;""),O97,0)*0.01*N97)
+R96*0.5)*W96*AA96*IF($A$15="Die obigen Angaben in den Zeilen 6 bis 11 sind noch unvollständig",0,1))</f>
        <v>---</v>
      </c>
      <c r="U96" s="128"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38" t="str">
        <f>IF(AND(T96="---",U96="---"),"---",IF(T96&lt;&gt;"---",T96,0)+IF(U96&lt;&gt;"---",U96,0))</f>
        <v>---</v>
      </c>
      <c r="W96" s="83">
        <f>IF(OR(B96="---",D97="bitte auswählen",I96="bitte auswählen",AND(H96="",Q96="",OR(K96=0,K97=0))),0,1)</f>
        <v>0</v>
      </c>
      <c r="X96" s="82">
        <f>IF(AND(B96="---",D97="bitte auswählen",I96="bitte auswählen"),0,IF(OR(B96="---",D96="bitte auswählen",I96="bitte auswählen",AND(H96="",Q96="",OR(K96=0,K97=0))),1,0))</f>
        <v>0</v>
      </c>
      <c r="Y96" s="81">
        <f>IF(Y97=I$16,IF(D96&lt;&gt;Tabelle4!C$4,0,1),1)</f>
        <v>1</v>
      </c>
      <c r="Z96" s="82">
        <f>IF(Y97=I$16,IF(D96&lt;&gt;Tabelle4!C$4,1,0),0)</f>
        <v>0</v>
      </c>
      <c r="AA96" s="90">
        <f>IF(C96="",1,IF(K$9="bitte angeben",0,IF(OR(C96&lt;EDATE(K$9,-6),K$9&lt;C96),0,1)))</f>
        <v>1</v>
      </c>
      <c r="AB96" s="91">
        <f>IF(C96="",0,IF(K$9="bitte angeben",1,IF(OR(C96&lt;EDATE(K$9,-6),K$9&lt;C96),1,0)))</f>
        <v>0</v>
      </c>
      <c r="AC96" s="3">
        <f>IF(OR(VLOOKUP(D97,Tabelle4!K$1:L$6,2,FALSE)=I$16,VLOOKUP(D97,Tabelle4!K$1:L$6,2,FALSE)=VLOOKUP($D$5,Tabelle3!$A$2:$H$100,3,FALSE)),0,1)</f>
        <v>1</v>
      </c>
    </row>
    <row r="97" spans="1:29" ht="10.5" customHeight="1" thickBot="1" x14ac:dyDescent="0.25">
      <c r="A97" s="141"/>
      <c r="B97" s="143"/>
      <c r="C97" s="145"/>
      <c r="D97" s="142" t="s">
        <v>22</v>
      </c>
      <c r="E97" s="142"/>
      <c r="F97" s="142"/>
      <c r="G97" s="246" t="s">
        <v>22</v>
      </c>
      <c r="H97" s="247"/>
      <c r="I97" s="98"/>
      <c r="J97" s="99"/>
      <c r="K97" s="85"/>
      <c r="L97" s="127"/>
      <c r="M97" s="86" t="str">
        <f>IF(M96="","","€ je km")</f>
        <v/>
      </c>
      <c r="N97" s="87"/>
      <c r="O97" s="136"/>
      <c r="P97" s="137"/>
      <c r="Q97" s="88"/>
      <c r="R97" s="89"/>
      <c r="S97" s="135"/>
      <c r="T97" s="133"/>
      <c r="U97" s="129"/>
      <c r="V97" s="139"/>
      <c r="W97" s="83"/>
      <c r="X97" s="82"/>
      <c r="Y97" s="82">
        <f>VLOOKUP(D97,Tabelle4!K$1:L$5,2,FALSE)</f>
        <v>0</v>
      </c>
      <c r="Z97" s="82"/>
      <c r="AA97" s="83"/>
      <c r="AB97" s="83"/>
    </row>
    <row r="98" spans="1:29" ht="10.5" customHeight="1" x14ac:dyDescent="0.2">
      <c r="A98" s="141">
        <v>38</v>
      </c>
      <c r="B98" s="143" t="str">
        <f>IF(C98="","---",(IF(WEEKDAY(C98,2)=1,"Mo",(IF(WEEKDAY(C98,2)=2,"Di",(IF(WEEKDAY(C98,2)=3,"Mi",(IF(WEEKDAY(C98,2)=4,"Do",(IF(WEEKDAY(C98,2)=5,"Fr",(IF(WEEKDAY(C98,2)=6,"Sa","So")))))))))))))</f>
        <v>---</v>
      </c>
      <c r="C98" s="144"/>
      <c r="D98" s="146" t="s">
        <v>22</v>
      </c>
      <c r="E98" s="146"/>
      <c r="F98" s="146"/>
      <c r="G98" s="113" t="s">
        <v>121</v>
      </c>
      <c r="H98" s="114"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30" t="s">
        <v>22</v>
      </c>
      <c r="J98" s="131"/>
      <c r="K98" s="112"/>
      <c r="L98" s="126" t="str">
        <f>IF(OR(H98="bitte angeben",H98="wird ausgefüllt",H98="keine Abrechn."),"",IF(G99="hin und zurück",ROUNDUP(2*IF(Y98=0,IF(OR(D98=Tabelle4!C$4,D99=Tabelle4!K$5),H98,MIN(F$10,H98)),H98),0),IF(OR(G99="nur hin",G99="nur zurück"),ROUNDUP(IF(Y98=0,IF(OR(D98=Tabelle4!C$4,D99=Tabelle4!K$5),H98,MIN(F$10,H98)),H98),0),"")))</f>
        <v/>
      </c>
      <c r="M98" s="84" t="str">
        <f>IF(OR(G98=Tabelle4!A$12,G98=Tabelle4!A$13,G98=Tabelle4!A$16),"",IF(G98=Tabelle4!A$14,0.01, IF(G98=Tabelle4!A$15,IF(O$16="ja",0.125,0.08),0)))</f>
        <v/>
      </c>
      <c r="N98" s="148"/>
      <c r="O98" s="149"/>
      <c r="P98" s="150"/>
      <c r="Q98" s="92"/>
      <c r="R98" s="93"/>
      <c r="S98" s="134" t="str">
        <f>IF(X98=1,"1","")&amp;IF(Z98=1,"2","")&amp;IF(AB98=1,"3","")</f>
        <v/>
      </c>
      <c r="T98" s="132" t="str">
        <f>IF(W98=0,"---",(IF(AND(L98&lt;&gt;"",M98&lt;&gt;""),M98,0)*IF(N99="m",L98-O99,IF(L98&lt;&gt;"",L98,0))+ IF(OR(N99="", N99="m"),0,IF(AND(O99&lt;=L98,N98&lt;&gt;""),O99,0)*0.01*N99)
+R98*0.5)*W98*AA98*IF($A$15="Die obigen Angaben in den Zeilen 6 bis 11 sind noch unvollständig",0,1))</f>
        <v>---</v>
      </c>
      <c r="U98" s="128"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38" t="str">
        <f>IF(AND(T98="---",U98="---"),"---",IF(T98&lt;&gt;"---",T98,0)+IF(U98&lt;&gt;"---",U98,0))</f>
        <v>---</v>
      </c>
      <c r="W98" s="83">
        <f>IF(OR(B98="---",D99="bitte auswählen",I98="bitte auswählen",AND(H98="",Q98="",OR(K98=0,K99=0))),0,1)</f>
        <v>0</v>
      </c>
      <c r="X98" s="82">
        <f>IF(AND(B98="---",D99="bitte auswählen",I98="bitte auswählen"),0,IF(OR(B98="---",D98="bitte auswählen",I98="bitte auswählen",AND(H98="",Q98="",OR(K98=0,K99=0))),1,0))</f>
        <v>0</v>
      </c>
      <c r="Y98" s="81">
        <f>IF(Y99=I$16,IF(D98&lt;&gt;Tabelle4!C$4,0,1),1)</f>
        <v>1</v>
      </c>
      <c r="Z98" s="82">
        <f>IF(Y99=I$16,IF(D98&lt;&gt;Tabelle4!C$4,1,0),0)</f>
        <v>0</v>
      </c>
      <c r="AA98" s="90">
        <f>IF(C98="",1,IF(K$9="bitte angeben",0,IF(OR(C98&lt;EDATE(K$9,-6),K$9&lt;C98),0,1)))</f>
        <v>1</v>
      </c>
      <c r="AB98" s="91">
        <f>IF(C98="",0,IF(K$9="bitte angeben",1,IF(OR(C98&lt;EDATE(K$9,-6),K$9&lt;C98),1,0)))</f>
        <v>0</v>
      </c>
      <c r="AC98" s="3">
        <f>IF(OR(VLOOKUP(D99,Tabelle4!K$1:L$6,2,FALSE)=I$16,VLOOKUP(D99,Tabelle4!K$1:L$6,2,FALSE)=VLOOKUP($D$5,Tabelle3!$A$2:$H$100,3,FALSE)),0,1)</f>
        <v>1</v>
      </c>
    </row>
    <row r="99" spans="1:29" ht="10.5" customHeight="1" thickBot="1" x14ac:dyDescent="0.25">
      <c r="A99" s="141"/>
      <c r="B99" s="143"/>
      <c r="C99" s="145"/>
      <c r="D99" s="142" t="s">
        <v>22</v>
      </c>
      <c r="E99" s="142"/>
      <c r="F99" s="142"/>
      <c r="G99" s="246" t="s">
        <v>22</v>
      </c>
      <c r="H99" s="247"/>
      <c r="I99" s="98"/>
      <c r="J99" s="99"/>
      <c r="K99" s="85"/>
      <c r="L99" s="127"/>
      <c r="M99" s="86" t="str">
        <f>IF(M98="","","€ je km")</f>
        <v/>
      </c>
      <c r="N99" s="87"/>
      <c r="O99" s="136"/>
      <c r="P99" s="137"/>
      <c r="Q99" s="88"/>
      <c r="R99" s="89"/>
      <c r="S99" s="135"/>
      <c r="T99" s="133"/>
      <c r="U99" s="129"/>
      <c r="V99" s="139"/>
      <c r="W99" s="83"/>
      <c r="X99" s="82"/>
      <c r="Y99" s="82">
        <f>VLOOKUP(D99,Tabelle4!K$1:L$5,2,FALSE)</f>
        <v>0</v>
      </c>
      <c r="Z99" s="82"/>
      <c r="AA99" s="83"/>
      <c r="AB99" s="83"/>
    </row>
    <row r="100" spans="1:29" ht="10.5" customHeight="1" x14ac:dyDescent="0.2">
      <c r="A100" s="141">
        <v>39</v>
      </c>
      <c r="B100" s="143" t="str">
        <f>IF(C100="","---",(IF(WEEKDAY(C100,2)=1,"Mo",(IF(WEEKDAY(C100,2)=2,"Di",(IF(WEEKDAY(C100,2)=3,"Mi",(IF(WEEKDAY(C100,2)=4,"Do",(IF(WEEKDAY(C100,2)=5,"Fr",(IF(WEEKDAY(C100,2)=6,"Sa","So")))))))))))))</f>
        <v>---</v>
      </c>
      <c r="C100" s="144"/>
      <c r="D100" s="146" t="s">
        <v>22</v>
      </c>
      <c r="E100" s="146"/>
      <c r="F100" s="146"/>
      <c r="G100" s="113" t="s">
        <v>121</v>
      </c>
      <c r="H100" s="114"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30" t="s">
        <v>22</v>
      </c>
      <c r="J100" s="131"/>
      <c r="K100" s="112"/>
      <c r="L100" s="126" t="str">
        <f>IF(OR(H100="bitte angeben",H100="wird ausgefüllt",H100="keine Abrechn."),"",IF(G101="hin und zurück",ROUNDUP(2*IF(Y100=0,IF(OR(D100=Tabelle4!C$4,D101=Tabelle4!K$5),H100,MIN(F$10,H100)),H100),0),IF(OR(G101="nur hin",G101="nur zurück"),ROUNDUP(IF(Y100=0,IF(OR(D100=Tabelle4!C$4,D101=Tabelle4!K$5),H100,MIN(F$10,H100)),H100),0),"")))</f>
        <v/>
      </c>
      <c r="M100" s="84" t="str">
        <f>IF(OR(G100=Tabelle4!A$12,G100=Tabelle4!A$13,G100=Tabelle4!A$16),"",IF(G100=Tabelle4!A$14,0.01, IF(G100=Tabelle4!A$15,IF(O$16="ja",0.125,0.08),0)))</f>
        <v/>
      </c>
      <c r="N100" s="148"/>
      <c r="O100" s="149"/>
      <c r="P100" s="150"/>
      <c r="Q100" s="92"/>
      <c r="R100" s="93"/>
      <c r="S100" s="134" t="str">
        <f>IF(X100=1,"1","")&amp;IF(Z100=1,"2","")&amp;IF(AB100=1,"3","")</f>
        <v/>
      </c>
      <c r="T100" s="132" t="str">
        <f>IF(W100=0,"---",(IF(AND(L100&lt;&gt;"",M100&lt;&gt;""),M100,0)*IF(N101="m",L100-O101,IF(L100&lt;&gt;"",L100,0))+ IF(OR(N101="", N101="m"),0,IF(AND(O101&lt;=L100,N100&lt;&gt;""),O101,0)*0.01*N101)
+R100*0.5)*W100*AA100*IF($A$15="Die obigen Angaben in den Zeilen 6 bis 11 sind noch unvollständig",0,1))</f>
        <v>---</v>
      </c>
      <c r="U100" s="128"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38" t="str">
        <f>IF(AND(T100="---",U100="---"),"---",IF(T100&lt;&gt;"---",T100,0)+IF(U100&lt;&gt;"---",U100,0))</f>
        <v>---</v>
      </c>
      <c r="W100" s="83">
        <f>IF(OR(B100="---",D101="bitte auswählen",I100="bitte auswählen",AND(H100="",Q100="",OR(K100=0,K101=0))),0,1)</f>
        <v>0</v>
      </c>
      <c r="X100" s="82">
        <f>IF(AND(B100="---",D101="bitte auswählen",I100="bitte auswählen"),0,IF(OR(B100="---",D100="bitte auswählen",I100="bitte auswählen",AND(H100="",Q100="",OR(K100=0,K101=0))),1,0))</f>
        <v>0</v>
      </c>
      <c r="Y100" s="81">
        <f>IF(Y101=I$16,IF(D100&lt;&gt;Tabelle4!C$4,0,1),1)</f>
        <v>1</v>
      </c>
      <c r="Z100" s="82">
        <f>IF(Y101=I$16,IF(D100&lt;&gt;Tabelle4!C$4,1,0),0)</f>
        <v>0</v>
      </c>
      <c r="AA100" s="90">
        <f>IF(C100="",1,IF(K$9="bitte angeben",0,IF(OR(C100&lt;EDATE(K$9,-6),K$9&lt;C100),0,1)))</f>
        <v>1</v>
      </c>
      <c r="AB100" s="91">
        <f>IF(C100="",0,IF(K$9="bitte angeben",1,IF(OR(C100&lt;EDATE(K$9,-6),K$9&lt;C100),1,0)))</f>
        <v>0</v>
      </c>
      <c r="AC100" s="3">
        <f>IF(OR(VLOOKUP(D101,Tabelle4!K$1:L$6,2,FALSE)=I$16,VLOOKUP(D101,Tabelle4!K$1:L$6,2,FALSE)=VLOOKUP($D$5,Tabelle3!$A$2:$H$100,3,FALSE)),0,1)</f>
        <v>1</v>
      </c>
    </row>
    <row r="101" spans="1:29" ht="10.5" customHeight="1" thickBot="1" x14ac:dyDescent="0.25">
      <c r="A101" s="141"/>
      <c r="B101" s="143"/>
      <c r="C101" s="145"/>
      <c r="D101" s="142" t="s">
        <v>22</v>
      </c>
      <c r="E101" s="142"/>
      <c r="F101" s="142"/>
      <c r="G101" s="246" t="s">
        <v>22</v>
      </c>
      <c r="H101" s="247"/>
      <c r="I101" s="98"/>
      <c r="J101" s="99"/>
      <c r="K101" s="85"/>
      <c r="L101" s="127"/>
      <c r="M101" s="86" t="str">
        <f>IF(M100="","","€ je km")</f>
        <v/>
      </c>
      <c r="N101" s="87"/>
      <c r="O101" s="136"/>
      <c r="P101" s="137"/>
      <c r="Q101" s="88"/>
      <c r="R101" s="89"/>
      <c r="S101" s="135"/>
      <c r="T101" s="133"/>
      <c r="U101" s="129"/>
      <c r="V101" s="139"/>
      <c r="W101" s="83"/>
      <c r="X101" s="82"/>
      <c r="Y101" s="82">
        <f>VLOOKUP(D101,Tabelle4!K$1:L$5,2,FALSE)</f>
        <v>0</v>
      </c>
      <c r="Z101" s="82"/>
      <c r="AA101" s="83"/>
      <c r="AB101" s="83"/>
    </row>
    <row r="102" spans="1:29" ht="10.5" customHeight="1" x14ac:dyDescent="0.2">
      <c r="A102" s="141">
        <v>40</v>
      </c>
      <c r="B102" s="143" t="str">
        <f>IF(C102="","---",(IF(WEEKDAY(C102,2)=1,"Mo",(IF(WEEKDAY(C102,2)=2,"Di",(IF(WEEKDAY(C102,2)=3,"Mi",(IF(WEEKDAY(C102,2)=4,"Do",(IF(WEEKDAY(C102,2)=5,"Fr",(IF(WEEKDAY(C102,2)=6,"Sa","So")))))))))))))</f>
        <v>---</v>
      </c>
      <c r="C102" s="144"/>
      <c r="D102" s="146" t="s">
        <v>22</v>
      </c>
      <c r="E102" s="146"/>
      <c r="F102" s="146"/>
      <c r="G102" s="113" t="s">
        <v>121</v>
      </c>
      <c r="H102" s="114"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30" t="s">
        <v>22</v>
      </c>
      <c r="J102" s="131"/>
      <c r="K102" s="112"/>
      <c r="L102" s="126" t="str">
        <f>IF(OR(H102="bitte angeben",H102="wird ausgefüllt",H102="keine Abrechn."),"",IF(G103="hin und zurück",ROUNDUP(2*IF(Y102=0,IF(OR(D102=Tabelle4!C$4,D103=Tabelle4!K$5),H102,MIN(F$10,H102)),H102),0),IF(OR(G103="nur hin",G103="nur zurück"),ROUNDUP(IF(Y102=0,IF(OR(D102=Tabelle4!C$4,D103=Tabelle4!K$5),H102,MIN(F$10,H102)),H102),0),"")))</f>
        <v/>
      </c>
      <c r="M102" s="84" t="str">
        <f>IF(OR(G102=Tabelle4!A$12,G102=Tabelle4!A$13,G102=Tabelle4!A$16),"",IF(G102=Tabelle4!A$14,0.01, IF(G102=Tabelle4!A$15,IF(O$16="ja",0.125,0.08),0)))</f>
        <v/>
      </c>
      <c r="N102" s="148"/>
      <c r="O102" s="149"/>
      <c r="P102" s="150"/>
      <c r="Q102" s="92"/>
      <c r="R102" s="93"/>
      <c r="S102" s="134" t="str">
        <f>IF(X102=1,"1","")&amp;IF(Z102=1,"2","")&amp;IF(AB102=1,"3","")</f>
        <v/>
      </c>
      <c r="T102" s="132" t="str">
        <f>IF(W102=0,"---",(IF(AND(L102&lt;&gt;"",M102&lt;&gt;""),M102,0)*IF(N103="m",L102-O103,IF(L102&lt;&gt;"",L102,0))+ IF(OR(N103="", N103="m"),0,IF(AND(O103&lt;=L102,N102&lt;&gt;""),O103,0)*0.01*N103)
+R102*0.5)*W102*AA102*IF($A$15="Die obigen Angaben in den Zeilen 6 bis 11 sind noch unvollständig",0,1))</f>
        <v>---</v>
      </c>
      <c r="U102" s="128"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38" t="str">
        <f>IF(AND(T102="---",U102="---"),"---",IF(T102&lt;&gt;"---",T102,0)+IF(U102&lt;&gt;"---",U102,0))</f>
        <v>---</v>
      </c>
      <c r="W102" s="83">
        <f>IF(OR(B102="---",D103="bitte auswählen",I102="bitte auswählen",AND(H102="",Q102="",OR(K102=0,K103=0))),0,1)</f>
        <v>0</v>
      </c>
      <c r="X102" s="82">
        <f>IF(AND(B102="---",D103="bitte auswählen",I102="bitte auswählen"),0,IF(OR(B102="---",D102="bitte auswählen",I102="bitte auswählen",AND(H102="",Q102="",OR(K102=0,K103=0))),1,0))</f>
        <v>0</v>
      </c>
      <c r="Y102" s="81">
        <f>IF(Y103=I$16,IF(D102&lt;&gt;Tabelle4!C$4,0,1),1)</f>
        <v>1</v>
      </c>
      <c r="Z102" s="82">
        <f>IF(Y103=I$16,IF(D102&lt;&gt;Tabelle4!C$4,1,0),0)</f>
        <v>0</v>
      </c>
      <c r="AA102" s="90">
        <f>IF(C102="",1,IF(K$9="bitte angeben",0,IF(OR(C102&lt;EDATE(K$9,-6),K$9&lt;C102),0,1)))</f>
        <v>1</v>
      </c>
      <c r="AB102" s="91">
        <f>IF(C102="",0,IF(K$9="bitte angeben",1,IF(OR(C102&lt;EDATE(K$9,-6),K$9&lt;C102),1,0)))</f>
        <v>0</v>
      </c>
      <c r="AC102" s="3">
        <f>IF(OR(VLOOKUP(D103,Tabelle4!K$1:L$6,2,FALSE)=I$16,VLOOKUP(D103,Tabelle4!K$1:L$6,2,FALSE)=VLOOKUP($D$5,Tabelle3!$A$2:$H$100,3,FALSE)),0,1)</f>
        <v>1</v>
      </c>
    </row>
    <row r="103" spans="1:29" ht="10.5" customHeight="1" thickBot="1" x14ac:dyDescent="0.25">
      <c r="A103" s="141"/>
      <c r="B103" s="143"/>
      <c r="C103" s="145"/>
      <c r="D103" s="142" t="s">
        <v>22</v>
      </c>
      <c r="E103" s="142"/>
      <c r="F103" s="142"/>
      <c r="G103" s="246" t="s">
        <v>22</v>
      </c>
      <c r="H103" s="247"/>
      <c r="I103" s="98"/>
      <c r="J103" s="99"/>
      <c r="K103" s="85"/>
      <c r="L103" s="127"/>
      <c r="M103" s="86" t="str">
        <f>IF(M102="","","€ je km")</f>
        <v/>
      </c>
      <c r="N103" s="87"/>
      <c r="O103" s="136"/>
      <c r="P103" s="137"/>
      <c r="Q103" s="88"/>
      <c r="R103" s="89"/>
      <c r="S103" s="135"/>
      <c r="T103" s="133"/>
      <c r="U103" s="129"/>
      <c r="V103" s="139"/>
      <c r="W103" s="83"/>
      <c r="X103" s="82"/>
      <c r="Y103" s="82">
        <f>VLOOKUP(D103,Tabelle4!K$1:L$5,2,FALSE)</f>
        <v>0</v>
      </c>
      <c r="Z103" s="82"/>
      <c r="AA103" s="83"/>
      <c r="AB103" s="83"/>
    </row>
    <row r="104" spans="1:29" ht="10.5" customHeight="1" x14ac:dyDescent="0.2">
      <c r="A104" s="141">
        <v>41</v>
      </c>
      <c r="B104" s="143" t="str">
        <f>IF(C104="","---",(IF(WEEKDAY(C104,2)=1,"Mo",(IF(WEEKDAY(C104,2)=2,"Di",(IF(WEEKDAY(C104,2)=3,"Mi",(IF(WEEKDAY(C104,2)=4,"Do",(IF(WEEKDAY(C104,2)=5,"Fr",(IF(WEEKDAY(C104,2)=6,"Sa","So")))))))))))))</f>
        <v>---</v>
      </c>
      <c r="C104" s="144"/>
      <c r="D104" s="146" t="s">
        <v>22</v>
      </c>
      <c r="E104" s="146"/>
      <c r="F104" s="146"/>
      <c r="G104" s="113" t="s">
        <v>121</v>
      </c>
      <c r="H104" s="114"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30" t="s">
        <v>22</v>
      </c>
      <c r="J104" s="131"/>
      <c r="K104" s="112"/>
      <c r="L104" s="126" t="str">
        <f>IF(OR(H104="bitte angeben",H104="wird ausgefüllt",H104="keine Abrechn."),"",IF(G105="hin und zurück",ROUNDUP(2*IF(Y104=0,IF(OR(D104=Tabelle4!C$4,D105=Tabelle4!K$5),H104,MIN(F$10,H104)),H104),0),IF(OR(G105="nur hin",G105="nur zurück"),ROUNDUP(IF(Y104=0,IF(OR(D104=Tabelle4!C$4,D105=Tabelle4!K$5),H104,MIN(F$10,H104)),H104),0),"")))</f>
        <v/>
      </c>
      <c r="M104" s="84" t="str">
        <f>IF(OR(G104=Tabelle4!A$12,G104=Tabelle4!A$13,G104=Tabelle4!A$16),"",IF(G104=Tabelle4!A$14,0.01, IF(G104=Tabelle4!A$15,IF(O$16="ja",0.125,0.08),0)))</f>
        <v/>
      </c>
      <c r="N104" s="148"/>
      <c r="O104" s="149"/>
      <c r="P104" s="150"/>
      <c r="Q104" s="92"/>
      <c r="R104" s="93"/>
      <c r="S104" s="134" t="str">
        <f>IF(X104=1,"1","")&amp;IF(Z104=1,"2","")&amp;IF(AB104=1,"3","")</f>
        <v/>
      </c>
      <c r="T104" s="132" t="str">
        <f>IF(W104=0,"---",(IF(AND(L104&lt;&gt;"",M104&lt;&gt;""),M104,0)*IF(N105="m",L104-O105,IF(L104&lt;&gt;"",L104,0))+ IF(OR(N105="", N105="m"),0,IF(AND(O105&lt;=L104,N104&lt;&gt;""),O105,0)*0.01*N105)
+R104*0.5)*W104*AA104*IF($A$15="Die obigen Angaben in den Zeilen 6 bis 11 sind noch unvollständig",0,1))</f>
        <v>---</v>
      </c>
      <c r="U104" s="128"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38" t="str">
        <f>IF(AND(T104="---",U104="---"),"---",IF(T104&lt;&gt;"---",T104,0)+IF(U104&lt;&gt;"---",U104,0))</f>
        <v>---</v>
      </c>
      <c r="W104" s="83">
        <f>IF(OR(B104="---",D105="bitte auswählen",I104="bitte auswählen",AND(H104="",Q104="",OR(K104=0,K105=0))),0,1)</f>
        <v>0</v>
      </c>
      <c r="X104" s="82">
        <f>IF(AND(B104="---",D105="bitte auswählen",I104="bitte auswählen"),0,IF(OR(B104="---",D104="bitte auswählen",I104="bitte auswählen",AND(H104="",Q104="",OR(K104=0,K105=0))),1,0))</f>
        <v>0</v>
      </c>
      <c r="Y104" s="81">
        <f>IF(Y105=I$16,IF(D104&lt;&gt;Tabelle4!C$4,0,1),1)</f>
        <v>1</v>
      </c>
      <c r="Z104" s="82">
        <f>IF(Y105=I$16,IF(D104&lt;&gt;Tabelle4!C$4,1,0),0)</f>
        <v>0</v>
      </c>
      <c r="AA104" s="90">
        <f>IF(C104="",1,IF(K$9="bitte angeben",0,IF(OR(C104&lt;EDATE(K$9,-6),K$9&lt;C104),0,1)))</f>
        <v>1</v>
      </c>
      <c r="AB104" s="91">
        <f>IF(C104="",0,IF(K$9="bitte angeben",1,IF(OR(C104&lt;EDATE(K$9,-6),K$9&lt;C104),1,0)))</f>
        <v>0</v>
      </c>
      <c r="AC104" s="3">
        <f>IF(OR(VLOOKUP(D105,Tabelle4!K$1:L$6,2,FALSE)=I$16,VLOOKUP(D105,Tabelle4!K$1:L$6,2,FALSE)=VLOOKUP($D$5,Tabelle3!$A$2:$H$100,3,FALSE)),0,1)</f>
        <v>1</v>
      </c>
    </row>
    <row r="105" spans="1:29" ht="10.5" customHeight="1" thickBot="1" x14ac:dyDescent="0.25">
      <c r="A105" s="141"/>
      <c r="B105" s="143"/>
      <c r="C105" s="145"/>
      <c r="D105" s="142" t="s">
        <v>22</v>
      </c>
      <c r="E105" s="142"/>
      <c r="F105" s="142"/>
      <c r="G105" s="246" t="s">
        <v>22</v>
      </c>
      <c r="H105" s="247"/>
      <c r="I105" s="98"/>
      <c r="J105" s="99"/>
      <c r="K105" s="85"/>
      <c r="L105" s="127"/>
      <c r="M105" s="86" t="str">
        <f>IF(M104="","","€ je km")</f>
        <v/>
      </c>
      <c r="N105" s="87"/>
      <c r="O105" s="136"/>
      <c r="P105" s="137"/>
      <c r="Q105" s="88"/>
      <c r="R105" s="89"/>
      <c r="S105" s="135"/>
      <c r="T105" s="133"/>
      <c r="U105" s="129"/>
      <c r="V105" s="139"/>
      <c r="W105" s="83"/>
      <c r="X105" s="82"/>
      <c r="Y105" s="82">
        <f>VLOOKUP(D105,Tabelle4!K$1:L$5,2,FALSE)</f>
        <v>0</v>
      </c>
      <c r="Z105" s="82"/>
      <c r="AA105" s="83"/>
      <c r="AB105" s="83"/>
    </row>
    <row r="106" spans="1:29" ht="10.5" customHeight="1" x14ac:dyDescent="0.2">
      <c r="A106" s="141">
        <v>42</v>
      </c>
      <c r="B106" s="143" t="str">
        <f>IF(C106="","---",(IF(WEEKDAY(C106,2)=1,"Mo",(IF(WEEKDAY(C106,2)=2,"Di",(IF(WEEKDAY(C106,2)=3,"Mi",(IF(WEEKDAY(C106,2)=4,"Do",(IF(WEEKDAY(C106,2)=5,"Fr",(IF(WEEKDAY(C106,2)=6,"Sa","So")))))))))))))</f>
        <v>---</v>
      </c>
      <c r="C106" s="144"/>
      <c r="D106" s="146" t="s">
        <v>22</v>
      </c>
      <c r="E106" s="146"/>
      <c r="F106" s="146"/>
      <c r="G106" s="113" t="s">
        <v>121</v>
      </c>
      <c r="H106" s="114"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30" t="s">
        <v>22</v>
      </c>
      <c r="J106" s="131"/>
      <c r="K106" s="112"/>
      <c r="L106" s="126" t="str">
        <f>IF(OR(H106="bitte angeben",H106="wird ausgefüllt",H106="keine Abrechn."),"",IF(G107="hin und zurück",ROUNDUP(2*IF(Y106=0,IF(OR(D106=Tabelle4!C$4,D107=Tabelle4!K$5),H106,MIN(F$10,H106)),H106),0),IF(OR(G107="nur hin",G107="nur zurück"),ROUNDUP(IF(Y106=0,IF(OR(D106=Tabelle4!C$4,D107=Tabelle4!K$5),H106,MIN(F$10,H106)),H106),0),"")))</f>
        <v/>
      </c>
      <c r="M106" s="84" t="str">
        <f>IF(OR(G106=Tabelle4!A$12,G106=Tabelle4!A$13,G106=Tabelle4!A$16),"",IF(G106=Tabelle4!A$14,0.01, IF(G106=Tabelle4!A$15,IF(O$16="ja",0.125,0.08),0)))</f>
        <v/>
      </c>
      <c r="N106" s="148"/>
      <c r="O106" s="149"/>
      <c r="P106" s="150"/>
      <c r="Q106" s="92"/>
      <c r="R106" s="93"/>
      <c r="S106" s="134" t="str">
        <f>IF(X106=1,"1","")&amp;IF(Z106=1,"2","")&amp;IF(AB106=1,"3","")</f>
        <v/>
      </c>
      <c r="T106" s="132" t="str">
        <f>IF(W106=0,"---",(IF(AND(L106&lt;&gt;"",M106&lt;&gt;""),M106,0)*IF(N107="m",L106-O107,IF(L106&lt;&gt;"",L106,0))+ IF(OR(N107="", N107="m"),0,IF(AND(O107&lt;=L106,N106&lt;&gt;""),O107,0)*0.01*N107)
+R106*0.5)*W106*AA106*IF($A$15="Die obigen Angaben in den Zeilen 6 bis 11 sind noch unvollständig",0,1))</f>
        <v>---</v>
      </c>
      <c r="U106" s="128"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38" t="str">
        <f>IF(AND(T106="---",U106="---"),"---",IF(T106&lt;&gt;"---",T106,0)+IF(U106&lt;&gt;"---",U106,0))</f>
        <v>---</v>
      </c>
      <c r="W106" s="83">
        <f>IF(OR(B106="---",D107="bitte auswählen",I106="bitte auswählen",AND(H106="",Q106="",OR(K106=0,K107=0))),0,1)</f>
        <v>0</v>
      </c>
      <c r="X106" s="82">
        <f>IF(AND(B106="---",D107="bitte auswählen",I106="bitte auswählen"),0,IF(OR(B106="---",D106="bitte auswählen",I106="bitte auswählen",AND(H106="",Q106="",OR(K106=0,K107=0))),1,0))</f>
        <v>0</v>
      </c>
      <c r="Y106" s="81">
        <f>IF(Y107=I$16,IF(D106&lt;&gt;Tabelle4!C$4,0,1),1)</f>
        <v>1</v>
      </c>
      <c r="Z106" s="82">
        <f>IF(Y107=I$16,IF(D106&lt;&gt;Tabelle4!C$4,1,0),0)</f>
        <v>0</v>
      </c>
      <c r="AA106" s="90">
        <f>IF(C106="",1,IF(K$9="bitte angeben",0,IF(OR(C106&lt;EDATE(K$9,-6),K$9&lt;C106),0,1)))</f>
        <v>1</v>
      </c>
      <c r="AB106" s="91">
        <f>IF(C106="",0,IF(K$9="bitte angeben",1,IF(OR(C106&lt;EDATE(K$9,-6),K$9&lt;C106),1,0)))</f>
        <v>0</v>
      </c>
      <c r="AC106" s="3">
        <f>IF(OR(VLOOKUP(D107,Tabelle4!K$1:L$6,2,FALSE)=I$16,VLOOKUP(D107,Tabelle4!K$1:L$6,2,FALSE)=VLOOKUP($D$5,Tabelle3!$A$2:$H$100,3,FALSE)),0,1)</f>
        <v>1</v>
      </c>
    </row>
    <row r="107" spans="1:29" ht="10.5" customHeight="1" thickBot="1" x14ac:dyDescent="0.25">
      <c r="A107" s="141"/>
      <c r="B107" s="143"/>
      <c r="C107" s="145"/>
      <c r="D107" s="142" t="s">
        <v>22</v>
      </c>
      <c r="E107" s="142"/>
      <c r="F107" s="142"/>
      <c r="G107" s="246" t="s">
        <v>22</v>
      </c>
      <c r="H107" s="247"/>
      <c r="I107" s="98"/>
      <c r="J107" s="99"/>
      <c r="K107" s="85"/>
      <c r="L107" s="127"/>
      <c r="M107" s="86" t="str">
        <f>IF(M106="","","€ je km")</f>
        <v/>
      </c>
      <c r="N107" s="87"/>
      <c r="O107" s="136"/>
      <c r="P107" s="137"/>
      <c r="Q107" s="88"/>
      <c r="R107" s="89"/>
      <c r="S107" s="135"/>
      <c r="T107" s="133"/>
      <c r="U107" s="129"/>
      <c r="V107" s="139"/>
      <c r="W107" s="83"/>
      <c r="X107" s="82"/>
      <c r="Y107" s="82">
        <f>VLOOKUP(D107,Tabelle4!K$1:L$5,2,FALSE)</f>
        <v>0</v>
      </c>
      <c r="Z107" s="82"/>
      <c r="AA107" s="83"/>
      <c r="AB107" s="83"/>
    </row>
    <row r="108" spans="1:29" ht="10.5" customHeight="1" x14ac:dyDescent="0.2">
      <c r="A108" s="141">
        <v>43</v>
      </c>
      <c r="B108" s="143" t="str">
        <f>IF(C108="","---",(IF(WEEKDAY(C108,2)=1,"Mo",(IF(WEEKDAY(C108,2)=2,"Di",(IF(WEEKDAY(C108,2)=3,"Mi",(IF(WEEKDAY(C108,2)=4,"Do",(IF(WEEKDAY(C108,2)=5,"Fr",(IF(WEEKDAY(C108,2)=6,"Sa","So")))))))))))))</f>
        <v>---</v>
      </c>
      <c r="C108" s="144"/>
      <c r="D108" s="146" t="s">
        <v>22</v>
      </c>
      <c r="E108" s="146"/>
      <c r="F108" s="146"/>
      <c r="G108" s="113" t="s">
        <v>121</v>
      </c>
      <c r="H108" s="114"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30" t="s">
        <v>22</v>
      </c>
      <c r="J108" s="131"/>
      <c r="K108" s="112"/>
      <c r="L108" s="126" t="str">
        <f>IF(OR(H108="bitte angeben",H108="wird ausgefüllt",H108="keine Abrechn."),"",IF(G109="hin und zurück",ROUNDUP(2*IF(Y108=0,IF(OR(D108=Tabelle4!C$4,D109=Tabelle4!K$5),H108,MIN(F$10,H108)),H108),0),IF(OR(G109="nur hin",G109="nur zurück"),ROUNDUP(IF(Y108=0,IF(OR(D108=Tabelle4!C$4,D109=Tabelle4!K$5),H108,MIN(F$10,H108)),H108),0),"")))</f>
        <v/>
      </c>
      <c r="M108" s="84" t="str">
        <f>IF(OR(G108=Tabelle4!A$12,G108=Tabelle4!A$13,G108=Tabelle4!A$16),"",IF(G108=Tabelle4!A$14,0.01, IF(G108=Tabelle4!A$15,IF(O$16="ja",0.125,0.08),0)))</f>
        <v/>
      </c>
      <c r="N108" s="148"/>
      <c r="O108" s="149"/>
      <c r="P108" s="150"/>
      <c r="Q108" s="92"/>
      <c r="R108" s="93"/>
      <c r="S108" s="134" t="str">
        <f>IF(X108=1,"1","")&amp;IF(Z108=1,"2","")&amp;IF(AB108=1,"3","")</f>
        <v/>
      </c>
      <c r="T108" s="132" t="str">
        <f>IF(W108=0,"---",(IF(AND(L108&lt;&gt;"",M108&lt;&gt;""),M108,0)*IF(N109="m",L108-O109,IF(L108&lt;&gt;"",L108,0))+ IF(OR(N109="", N109="m"),0,IF(AND(O109&lt;=L108,N108&lt;&gt;""),O109,0)*0.01*N109)
+R108*0.5)*W108*AA108*IF($A$15="Die obigen Angaben in den Zeilen 6 bis 11 sind noch unvollständig",0,1))</f>
        <v>---</v>
      </c>
      <c r="U108" s="128"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38" t="str">
        <f>IF(AND(T108="---",U108="---"),"---",IF(T108&lt;&gt;"---",T108,0)+IF(U108&lt;&gt;"---",U108,0))</f>
        <v>---</v>
      </c>
      <c r="W108" s="83">
        <f>IF(OR(B108="---",D109="bitte auswählen",I108="bitte auswählen",AND(H108="",Q108="",OR(K108=0,K109=0))),0,1)</f>
        <v>0</v>
      </c>
      <c r="X108" s="82">
        <f>IF(AND(B108="---",D109="bitte auswählen",I108="bitte auswählen"),0,IF(OR(B108="---",D108="bitte auswählen",I108="bitte auswählen",AND(H108="",Q108="",OR(K108=0,K109=0))),1,0))</f>
        <v>0</v>
      </c>
      <c r="Y108" s="81">
        <f>IF(Y109=I$16,IF(D108&lt;&gt;Tabelle4!C$4,0,1),1)</f>
        <v>1</v>
      </c>
      <c r="Z108" s="82">
        <f>IF(Y109=I$16,IF(D108&lt;&gt;Tabelle4!C$4,1,0),0)</f>
        <v>0</v>
      </c>
      <c r="AA108" s="90">
        <f>IF(C108="",1,IF(K$9="bitte angeben",0,IF(OR(C108&lt;EDATE(K$9,-6),K$9&lt;C108),0,1)))</f>
        <v>1</v>
      </c>
      <c r="AB108" s="91">
        <f>IF(C108="",0,IF(K$9="bitte angeben",1,IF(OR(C108&lt;EDATE(K$9,-6),K$9&lt;C108),1,0)))</f>
        <v>0</v>
      </c>
      <c r="AC108" s="3">
        <f>IF(OR(VLOOKUP(D109,Tabelle4!K$1:L$6,2,FALSE)=I$16,VLOOKUP(D109,Tabelle4!K$1:L$6,2,FALSE)=VLOOKUP($D$5,Tabelle3!$A$2:$H$100,3,FALSE)),0,1)</f>
        <v>1</v>
      </c>
    </row>
    <row r="109" spans="1:29" ht="10.5" customHeight="1" thickBot="1" x14ac:dyDescent="0.25">
      <c r="A109" s="141"/>
      <c r="B109" s="143"/>
      <c r="C109" s="145"/>
      <c r="D109" s="142" t="s">
        <v>22</v>
      </c>
      <c r="E109" s="142"/>
      <c r="F109" s="142"/>
      <c r="G109" s="246" t="s">
        <v>22</v>
      </c>
      <c r="H109" s="247"/>
      <c r="I109" s="98"/>
      <c r="J109" s="99"/>
      <c r="K109" s="85"/>
      <c r="L109" s="127"/>
      <c r="M109" s="86" t="str">
        <f>IF(M108="","","€ je km")</f>
        <v/>
      </c>
      <c r="N109" s="87"/>
      <c r="O109" s="136"/>
      <c r="P109" s="137"/>
      <c r="Q109" s="88"/>
      <c r="R109" s="89"/>
      <c r="S109" s="135"/>
      <c r="T109" s="133"/>
      <c r="U109" s="129"/>
      <c r="V109" s="139"/>
      <c r="W109" s="83"/>
      <c r="X109" s="82"/>
      <c r="Y109" s="82">
        <f>VLOOKUP(D109,Tabelle4!K$1:L$5,2,FALSE)</f>
        <v>0</v>
      </c>
      <c r="Z109" s="82"/>
      <c r="AA109" s="83"/>
      <c r="AB109" s="83"/>
    </row>
    <row r="110" spans="1:29" ht="10.5" customHeight="1" x14ac:dyDescent="0.2">
      <c r="A110" s="141">
        <v>44</v>
      </c>
      <c r="B110" s="143" t="str">
        <f>IF(C110="","---",(IF(WEEKDAY(C110,2)=1,"Mo",(IF(WEEKDAY(C110,2)=2,"Di",(IF(WEEKDAY(C110,2)=3,"Mi",(IF(WEEKDAY(C110,2)=4,"Do",(IF(WEEKDAY(C110,2)=5,"Fr",(IF(WEEKDAY(C110,2)=6,"Sa","So")))))))))))))</f>
        <v>---</v>
      </c>
      <c r="C110" s="144"/>
      <c r="D110" s="146" t="s">
        <v>22</v>
      </c>
      <c r="E110" s="146"/>
      <c r="F110" s="146"/>
      <c r="G110" s="113" t="s">
        <v>121</v>
      </c>
      <c r="H110" s="114"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30" t="s">
        <v>22</v>
      </c>
      <c r="J110" s="131"/>
      <c r="K110" s="112"/>
      <c r="L110" s="126" t="str">
        <f>IF(OR(H110="bitte angeben",H110="wird ausgefüllt",H110="keine Abrechn."),"",IF(G111="hin und zurück",ROUNDUP(2*IF(Y110=0,IF(OR(D110=Tabelle4!C$4,D111=Tabelle4!K$5),H110,MIN(F$10,H110)),H110),0),IF(OR(G111="nur hin",G111="nur zurück"),ROUNDUP(IF(Y110=0,IF(OR(D110=Tabelle4!C$4,D111=Tabelle4!K$5),H110,MIN(F$10,H110)),H110),0),"")))</f>
        <v/>
      </c>
      <c r="M110" s="84" t="str">
        <f>IF(OR(G110=Tabelle4!A$12,G110=Tabelle4!A$13,G110=Tabelle4!A$16),"",IF(G110=Tabelle4!A$14,0.01, IF(G110=Tabelle4!A$15,IF(O$16="ja",0.125,0.08),0)))</f>
        <v/>
      </c>
      <c r="N110" s="148"/>
      <c r="O110" s="149"/>
      <c r="P110" s="150"/>
      <c r="Q110" s="92"/>
      <c r="R110" s="93"/>
      <c r="S110" s="134" t="str">
        <f>IF(X110=1,"1","")&amp;IF(Z110=1,"2","")&amp;IF(AB110=1,"3","")</f>
        <v/>
      </c>
      <c r="T110" s="132" t="str">
        <f>IF(W110=0,"---",(IF(AND(L110&lt;&gt;"",M110&lt;&gt;""),M110,0)*IF(N111="m",L110-O111,IF(L110&lt;&gt;"",L110,0))+ IF(OR(N111="", N111="m"),0,IF(AND(O111&lt;=L110,N110&lt;&gt;""),O111,0)*0.01*N111)
+R110*0.5)*W110*AA110*IF($A$15="Die obigen Angaben in den Zeilen 6 bis 11 sind noch unvollständig",0,1))</f>
        <v>---</v>
      </c>
      <c r="U110" s="128"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38" t="str">
        <f>IF(AND(T110="---",U110="---"),"---",IF(T110&lt;&gt;"---",T110,0)+IF(U110&lt;&gt;"---",U110,0))</f>
        <v>---</v>
      </c>
      <c r="W110" s="83">
        <f>IF(OR(B110="---",D111="bitte auswählen",I110="bitte auswählen",AND(H110="",Q110="",OR(K110=0,K111=0))),0,1)</f>
        <v>0</v>
      </c>
      <c r="X110" s="82">
        <f>IF(AND(B110="---",D111="bitte auswählen",I110="bitte auswählen"),0,IF(OR(B110="---",D110="bitte auswählen",I110="bitte auswählen",AND(H110="",Q110="",OR(K110=0,K111=0))),1,0))</f>
        <v>0</v>
      </c>
      <c r="Y110" s="81">
        <f>IF(Y111=I$16,IF(D110&lt;&gt;Tabelle4!C$4,0,1),1)</f>
        <v>1</v>
      </c>
      <c r="Z110" s="82">
        <f>IF(Y111=I$16,IF(D110&lt;&gt;Tabelle4!C$4,1,0),0)</f>
        <v>0</v>
      </c>
      <c r="AA110" s="90">
        <f>IF(C110="",1,IF(K$9="bitte angeben",0,IF(OR(C110&lt;EDATE(K$9,-6),K$9&lt;C110),0,1)))</f>
        <v>1</v>
      </c>
      <c r="AB110" s="91">
        <f>IF(C110="",0,IF(K$9="bitte angeben",1,IF(OR(C110&lt;EDATE(K$9,-6),K$9&lt;C110),1,0)))</f>
        <v>0</v>
      </c>
      <c r="AC110" s="3">
        <f>IF(OR(VLOOKUP(D111,Tabelle4!K$1:L$6,2,FALSE)=I$16,VLOOKUP(D111,Tabelle4!K$1:L$6,2,FALSE)=VLOOKUP($D$5,Tabelle3!$A$2:$H$100,3,FALSE)),0,1)</f>
        <v>1</v>
      </c>
    </row>
    <row r="111" spans="1:29" ht="10.5" customHeight="1" thickBot="1" x14ac:dyDescent="0.25">
      <c r="A111" s="141"/>
      <c r="B111" s="143"/>
      <c r="C111" s="145"/>
      <c r="D111" s="142" t="s">
        <v>22</v>
      </c>
      <c r="E111" s="142"/>
      <c r="F111" s="142"/>
      <c r="G111" s="246" t="s">
        <v>22</v>
      </c>
      <c r="H111" s="247"/>
      <c r="I111" s="98"/>
      <c r="J111" s="99"/>
      <c r="K111" s="85"/>
      <c r="L111" s="127"/>
      <c r="M111" s="86" t="str">
        <f>IF(M110="","","€ je km")</f>
        <v/>
      </c>
      <c r="N111" s="87"/>
      <c r="O111" s="136"/>
      <c r="P111" s="137"/>
      <c r="Q111" s="88"/>
      <c r="R111" s="89"/>
      <c r="S111" s="135"/>
      <c r="T111" s="133"/>
      <c r="U111" s="129"/>
      <c r="V111" s="139"/>
      <c r="W111" s="83"/>
      <c r="X111" s="82"/>
      <c r="Y111" s="82">
        <f>VLOOKUP(D111,Tabelle4!K$1:L$5,2,FALSE)</f>
        <v>0</v>
      </c>
      <c r="Z111" s="82"/>
      <c r="AA111" s="83"/>
      <c r="AB111" s="83"/>
    </row>
    <row r="112" spans="1:29" ht="10.5" customHeight="1" x14ac:dyDescent="0.2">
      <c r="A112" s="141">
        <v>45</v>
      </c>
      <c r="B112" s="143" t="str">
        <f>IF(C112="","---",(IF(WEEKDAY(C112,2)=1,"Mo",(IF(WEEKDAY(C112,2)=2,"Di",(IF(WEEKDAY(C112,2)=3,"Mi",(IF(WEEKDAY(C112,2)=4,"Do",(IF(WEEKDAY(C112,2)=5,"Fr",(IF(WEEKDAY(C112,2)=6,"Sa","So")))))))))))))</f>
        <v>---</v>
      </c>
      <c r="C112" s="144"/>
      <c r="D112" s="146" t="s">
        <v>22</v>
      </c>
      <c r="E112" s="146"/>
      <c r="F112" s="146"/>
      <c r="G112" s="113" t="s">
        <v>121</v>
      </c>
      <c r="H112" s="114"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30" t="s">
        <v>22</v>
      </c>
      <c r="J112" s="131"/>
      <c r="K112" s="112"/>
      <c r="L112" s="126" t="str">
        <f>IF(OR(H112="bitte angeben",H112="wird ausgefüllt",H112="keine Abrechn."),"",IF(G113="hin und zurück",ROUNDUP(2*IF(Y112=0,IF(OR(D112=Tabelle4!C$4,D113=Tabelle4!K$5),H112,MIN(F$10,H112)),H112),0),IF(OR(G113="nur hin",G113="nur zurück"),ROUNDUP(IF(Y112=0,IF(OR(D112=Tabelle4!C$4,D113=Tabelle4!K$5),H112,MIN(F$10,H112)),H112),0),"")))</f>
        <v/>
      </c>
      <c r="M112" s="84" t="str">
        <f>IF(OR(G112=Tabelle4!A$12,G112=Tabelle4!A$13,G112=Tabelle4!A$16),"",IF(G112=Tabelle4!A$14,0.01, IF(G112=Tabelle4!A$15,IF(O$16="ja",0.125,0.08),0)))</f>
        <v/>
      </c>
      <c r="N112" s="148"/>
      <c r="O112" s="149"/>
      <c r="P112" s="150"/>
      <c r="Q112" s="92"/>
      <c r="R112" s="93"/>
      <c r="S112" s="134" t="str">
        <f>IF(X112=1,"1","")&amp;IF(Z112=1,"2","")&amp;IF(AB112=1,"3","")</f>
        <v/>
      </c>
      <c r="T112" s="132" t="str">
        <f>IF(W112=0,"---",(IF(AND(L112&lt;&gt;"",M112&lt;&gt;""),M112,0)*IF(N113="m",L112-O113,IF(L112&lt;&gt;"",L112,0))+ IF(OR(N113="", N113="m"),0,IF(AND(O113&lt;=L112,N112&lt;&gt;""),O113,0)*0.01*N113)
+R112*0.5)*W112*AA112*IF($A$15="Die obigen Angaben in den Zeilen 6 bis 11 sind noch unvollständig",0,1))</f>
        <v>---</v>
      </c>
      <c r="U112" s="128"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38" t="str">
        <f>IF(AND(T112="---",U112="---"),"---",IF(T112&lt;&gt;"---",T112,0)+IF(U112&lt;&gt;"---",U112,0))</f>
        <v>---</v>
      </c>
      <c r="W112" s="83">
        <f>IF(OR(B112="---",D113="bitte auswählen",I112="bitte auswählen",AND(H112="",Q112="",OR(K112=0,K113=0))),0,1)</f>
        <v>0</v>
      </c>
      <c r="X112" s="82">
        <f>IF(AND(B112="---",D113="bitte auswählen",I112="bitte auswählen"),0,IF(OR(B112="---",D112="bitte auswählen",I112="bitte auswählen",AND(H112="",Q112="",OR(K112=0,K113=0))),1,0))</f>
        <v>0</v>
      </c>
      <c r="Y112" s="81">
        <f>IF(Y113=I$16,IF(D112&lt;&gt;Tabelle4!C$4,0,1),1)</f>
        <v>1</v>
      </c>
      <c r="Z112" s="82">
        <f>IF(Y113=I$16,IF(D112&lt;&gt;Tabelle4!C$4,1,0),0)</f>
        <v>0</v>
      </c>
      <c r="AA112" s="90">
        <f>IF(C112="",1,IF(K$9="bitte angeben",0,IF(OR(C112&lt;EDATE(K$9,-6),K$9&lt;C112),0,1)))</f>
        <v>1</v>
      </c>
      <c r="AB112" s="91">
        <f>IF(C112="",0,IF(K$9="bitte angeben",1,IF(OR(C112&lt;EDATE(K$9,-6),K$9&lt;C112),1,0)))</f>
        <v>0</v>
      </c>
      <c r="AC112" s="3">
        <f>IF(OR(VLOOKUP(D113,Tabelle4!K$1:L$6,2,FALSE)=I$16,VLOOKUP(D113,Tabelle4!K$1:L$6,2,FALSE)=VLOOKUP($D$5,Tabelle3!$A$2:$H$100,3,FALSE)),0,1)</f>
        <v>1</v>
      </c>
    </row>
    <row r="113" spans="1:29" ht="10.5" customHeight="1" thickBot="1" x14ac:dyDescent="0.25">
      <c r="A113" s="141"/>
      <c r="B113" s="143"/>
      <c r="C113" s="145"/>
      <c r="D113" s="142" t="s">
        <v>22</v>
      </c>
      <c r="E113" s="142"/>
      <c r="F113" s="142"/>
      <c r="G113" s="246" t="s">
        <v>22</v>
      </c>
      <c r="H113" s="247"/>
      <c r="I113" s="98"/>
      <c r="J113" s="99"/>
      <c r="K113" s="85"/>
      <c r="L113" s="127"/>
      <c r="M113" s="86" t="str">
        <f>IF(M112="","","€ je km")</f>
        <v/>
      </c>
      <c r="N113" s="87"/>
      <c r="O113" s="136"/>
      <c r="P113" s="137"/>
      <c r="Q113" s="88"/>
      <c r="R113" s="89"/>
      <c r="S113" s="135"/>
      <c r="T113" s="133"/>
      <c r="U113" s="129"/>
      <c r="V113" s="139"/>
      <c r="W113" s="83"/>
      <c r="X113" s="82"/>
      <c r="Y113" s="82">
        <f>VLOOKUP(D113,Tabelle4!K$1:L$5,2,FALSE)</f>
        <v>0</v>
      </c>
      <c r="Z113" s="82"/>
      <c r="AA113" s="83"/>
      <c r="AB113" s="83"/>
    </row>
    <row r="114" spans="1:29" ht="10.5" customHeight="1" x14ac:dyDescent="0.2">
      <c r="A114" s="141">
        <v>46</v>
      </c>
      <c r="B114" s="143" t="str">
        <f>IF(C114="","---",(IF(WEEKDAY(C114,2)=1,"Mo",(IF(WEEKDAY(C114,2)=2,"Di",(IF(WEEKDAY(C114,2)=3,"Mi",(IF(WEEKDAY(C114,2)=4,"Do",(IF(WEEKDAY(C114,2)=5,"Fr",(IF(WEEKDAY(C114,2)=6,"Sa","So")))))))))))))</f>
        <v>---</v>
      </c>
      <c r="C114" s="144"/>
      <c r="D114" s="146" t="s">
        <v>22</v>
      </c>
      <c r="E114" s="146"/>
      <c r="F114" s="146"/>
      <c r="G114" s="113" t="s">
        <v>121</v>
      </c>
      <c r="H114" s="114"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30" t="s">
        <v>22</v>
      </c>
      <c r="J114" s="131"/>
      <c r="K114" s="112"/>
      <c r="L114" s="126" t="str">
        <f>IF(OR(H114="bitte angeben",H114="wird ausgefüllt",H114="keine Abrechn."),"",IF(G115="hin und zurück",ROUNDUP(2*IF(Y114=0,IF(OR(D114=Tabelle4!C$4,D115=Tabelle4!K$5),H114,MIN(F$10,H114)),H114),0),IF(OR(G115="nur hin",G115="nur zurück"),ROUNDUP(IF(Y114=0,IF(OR(D114=Tabelle4!C$4,D115=Tabelle4!K$5),H114,MIN(F$10,H114)),H114),0),"")))</f>
        <v/>
      </c>
      <c r="M114" s="84" t="str">
        <f>IF(OR(G114=Tabelle4!A$12,G114=Tabelle4!A$13,G114=Tabelle4!A$16),"",IF(G114=Tabelle4!A$14,0.01, IF(G114=Tabelle4!A$15,IF(O$16="ja",0.125,0.08),0)))</f>
        <v/>
      </c>
      <c r="N114" s="148"/>
      <c r="O114" s="149"/>
      <c r="P114" s="150"/>
      <c r="Q114" s="92"/>
      <c r="R114" s="93"/>
      <c r="S114" s="134" t="str">
        <f>IF(X114=1,"1","")&amp;IF(Z114=1,"2","")&amp;IF(AB114=1,"3","")</f>
        <v/>
      </c>
      <c r="T114" s="132" t="str">
        <f>IF(W114=0,"---",(IF(AND(L114&lt;&gt;"",M114&lt;&gt;""),M114,0)*IF(N115="m",L114-O115,IF(L114&lt;&gt;"",L114,0))+ IF(OR(N115="", N115="m"),0,IF(AND(O115&lt;=L114,N114&lt;&gt;""),O115,0)*0.01*N115)
+R114*0.5)*W114*AA114*IF($A$15="Die obigen Angaben in den Zeilen 6 bis 11 sind noch unvollständig",0,1))</f>
        <v>---</v>
      </c>
      <c r="U114" s="128"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38" t="str">
        <f>IF(AND(T114="---",U114="---"),"---",IF(T114&lt;&gt;"---",T114,0)+IF(U114&lt;&gt;"---",U114,0))</f>
        <v>---</v>
      </c>
      <c r="W114" s="83">
        <f>IF(OR(B114="---",D115="bitte auswählen",I114="bitte auswählen",AND(H114="",Q114="",OR(K114=0,K115=0))),0,1)</f>
        <v>0</v>
      </c>
      <c r="X114" s="82">
        <f>IF(AND(B114="---",D115="bitte auswählen",I114="bitte auswählen"),0,IF(OR(B114="---",D114="bitte auswählen",I114="bitte auswählen",AND(H114="",Q114="",OR(K114=0,K115=0))),1,0))</f>
        <v>0</v>
      </c>
      <c r="Y114" s="81">
        <f>IF(Y115=I$16,IF(D114&lt;&gt;Tabelle4!C$4,0,1),1)</f>
        <v>1</v>
      </c>
      <c r="Z114" s="82">
        <f>IF(Y115=I$16,IF(D114&lt;&gt;Tabelle4!C$4,1,0),0)</f>
        <v>0</v>
      </c>
      <c r="AA114" s="90">
        <f>IF(C114="",1,IF(K$9="bitte angeben",0,IF(OR(C114&lt;EDATE(K$9,-6),K$9&lt;C114),0,1)))</f>
        <v>1</v>
      </c>
      <c r="AB114" s="91">
        <f>IF(C114="",0,IF(K$9="bitte angeben",1,IF(OR(C114&lt;EDATE(K$9,-6),K$9&lt;C114),1,0)))</f>
        <v>0</v>
      </c>
      <c r="AC114" s="3">
        <f>IF(OR(VLOOKUP(D115,Tabelle4!K$1:L$6,2,FALSE)=I$16,VLOOKUP(D115,Tabelle4!K$1:L$6,2,FALSE)=VLOOKUP($D$5,Tabelle3!$A$2:$H$100,3,FALSE)),0,1)</f>
        <v>1</v>
      </c>
    </row>
    <row r="115" spans="1:29" ht="10.5" customHeight="1" thickBot="1" x14ac:dyDescent="0.25">
      <c r="A115" s="141"/>
      <c r="B115" s="143"/>
      <c r="C115" s="145"/>
      <c r="D115" s="142" t="s">
        <v>22</v>
      </c>
      <c r="E115" s="142"/>
      <c r="F115" s="142"/>
      <c r="G115" s="246" t="s">
        <v>22</v>
      </c>
      <c r="H115" s="247"/>
      <c r="I115" s="98"/>
      <c r="J115" s="99"/>
      <c r="K115" s="85"/>
      <c r="L115" s="127"/>
      <c r="M115" s="86" t="str">
        <f>IF(M114="","","€ je km")</f>
        <v/>
      </c>
      <c r="N115" s="87"/>
      <c r="O115" s="136"/>
      <c r="P115" s="137"/>
      <c r="Q115" s="88"/>
      <c r="R115" s="89"/>
      <c r="S115" s="135"/>
      <c r="T115" s="133"/>
      <c r="U115" s="129"/>
      <c r="V115" s="139"/>
      <c r="W115" s="83"/>
      <c r="X115" s="82"/>
      <c r="Y115" s="82">
        <f>VLOOKUP(D115,Tabelle4!K$1:L$5,2,FALSE)</f>
        <v>0</v>
      </c>
      <c r="Z115" s="82"/>
      <c r="AA115" s="83"/>
      <c r="AB115" s="83"/>
    </row>
    <row r="116" spans="1:29" ht="10.5" customHeight="1" x14ac:dyDescent="0.2">
      <c r="A116" s="141">
        <v>47</v>
      </c>
      <c r="B116" s="143" t="str">
        <f>IF(C116="","---",(IF(WEEKDAY(C116,2)=1,"Mo",(IF(WEEKDAY(C116,2)=2,"Di",(IF(WEEKDAY(C116,2)=3,"Mi",(IF(WEEKDAY(C116,2)=4,"Do",(IF(WEEKDAY(C116,2)=5,"Fr",(IF(WEEKDAY(C116,2)=6,"Sa","So")))))))))))))</f>
        <v>---</v>
      </c>
      <c r="C116" s="144"/>
      <c r="D116" s="146" t="s">
        <v>22</v>
      </c>
      <c r="E116" s="146"/>
      <c r="F116" s="146"/>
      <c r="G116" s="113" t="s">
        <v>121</v>
      </c>
      <c r="H116" s="114"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30" t="s">
        <v>22</v>
      </c>
      <c r="J116" s="131"/>
      <c r="K116" s="112"/>
      <c r="L116" s="126" t="str">
        <f>IF(OR(H116="bitte angeben",H116="wird ausgefüllt",H116="keine Abrechn."),"",IF(G117="hin und zurück",ROUNDUP(2*IF(Y116=0,IF(OR(D116=Tabelle4!C$4,D117=Tabelle4!K$5),H116,MIN(F$10,H116)),H116),0),IF(OR(G117="nur hin",G117="nur zurück"),ROUNDUP(IF(Y116=0,IF(OR(D116=Tabelle4!C$4,D117=Tabelle4!K$5),H116,MIN(F$10,H116)),H116),0),"")))</f>
        <v/>
      </c>
      <c r="M116" s="84" t="str">
        <f>IF(OR(G116=Tabelle4!A$12,G116=Tabelle4!A$13,G116=Tabelle4!A$16),"",IF(G116=Tabelle4!A$14,0.01, IF(G116=Tabelle4!A$15,IF(O$16="ja",0.125,0.08),0)))</f>
        <v/>
      </c>
      <c r="N116" s="148"/>
      <c r="O116" s="149"/>
      <c r="P116" s="150"/>
      <c r="Q116" s="92"/>
      <c r="R116" s="93"/>
      <c r="S116" s="134" t="str">
        <f>IF(X116=1,"1","")&amp;IF(Z116=1,"2","")&amp;IF(AB116=1,"3","")</f>
        <v/>
      </c>
      <c r="T116" s="132" t="str">
        <f>IF(W116=0,"---",(IF(AND(L116&lt;&gt;"",M116&lt;&gt;""),M116,0)*IF(N117="m",L116-O117,IF(L116&lt;&gt;"",L116,0))+ IF(OR(N117="", N117="m"),0,IF(AND(O117&lt;=L116,N116&lt;&gt;""),O117,0)*0.01*N117)
+R116*0.5)*W116*AA116*IF($A$15="Die obigen Angaben in den Zeilen 6 bis 11 sind noch unvollständig",0,1))</f>
        <v>---</v>
      </c>
      <c r="U116" s="128"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38" t="str">
        <f>IF(AND(T116="---",U116="---"),"---",IF(T116&lt;&gt;"---",T116,0)+IF(U116&lt;&gt;"---",U116,0))</f>
        <v>---</v>
      </c>
      <c r="W116" s="83">
        <f>IF(OR(B116="---",D117="bitte auswählen",I116="bitte auswählen",AND(H116="",Q116="",OR(K116=0,K117=0))),0,1)</f>
        <v>0</v>
      </c>
      <c r="X116" s="82">
        <f>IF(AND(B116="---",D117="bitte auswählen",I116="bitte auswählen"),0,IF(OR(B116="---",D116="bitte auswählen",I116="bitte auswählen",AND(H116="",Q116="",OR(K116=0,K117=0))),1,0))</f>
        <v>0</v>
      </c>
      <c r="Y116" s="81">
        <f>IF(Y117=I$16,IF(D116&lt;&gt;Tabelle4!C$4,0,1),1)</f>
        <v>1</v>
      </c>
      <c r="Z116" s="82">
        <f>IF(Y117=I$16,IF(D116&lt;&gt;Tabelle4!C$4,1,0),0)</f>
        <v>0</v>
      </c>
      <c r="AA116" s="90">
        <f>IF(C116="",1,IF(K$9="bitte angeben",0,IF(OR(C116&lt;EDATE(K$9,-6),K$9&lt;C116),0,1)))</f>
        <v>1</v>
      </c>
      <c r="AB116" s="91">
        <f>IF(C116="",0,IF(K$9="bitte angeben",1,IF(OR(C116&lt;EDATE(K$9,-6),K$9&lt;C116),1,0)))</f>
        <v>0</v>
      </c>
      <c r="AC116" s="3">
        <f>IF(OR(VLOOKUP(D117,Tabelle4!K$1:L$6,2,FALSE)=I$16,VLOOKUP(D117,Tabelle4!K$1:L$6,2,FALSE)=VLOOKUP($D$5,Tabelle3!$A$2:$H$100,3,FALSE)),0,1)</f>
        <v>1</v>
      </c>
    </row>
    <row r="117" spans="1:29" ht="10.5" customHeight="1" thickBot="1" x14ac:dyDescent="0.25">
      <c r="A117" s="141"/>
      <c r="B117" s="143"/>
      <c r="C117" s="145"/>
      <c r="D117" s="142" t="s">
        <v>22</v>
      </c>
      <c r="E117" s="142"/>
      <c r="F117" s="142"/>
      <c r="G117" s="246" t="s">
        <v>22</v>
      </c>
      <c r="H117" s="247"/>
      <c r="I117" s="98"/>
      <c r="J117" s="99"/>
      <c r="K117" s="85"/>
      <c r="L117" s="127"/>
      <c r="M117" s="86" t="str">
        <f>IF(M116="","","€ je km")</f>
        <v/>
      </c>
      <c r="N117" s="87"/>
      <c r="O117" s="136"/>
      <c r="P117" s="137"/>
      <c r="Q117" s="88"/>
      <c r="R117" s="89"/>
      <c r="S117" s="135"/>
      <c r="T117" s="133"/>
      <c r="U117" s="129"/>
      <c r="V117" s="139"/>
      <c r="W117" s="83"/>
      <c r="X117" s="82"/>
      <c r="Y117" s="82">
        <f>VLOOKUP(D117,Tabelle4!K$1:L$5,2,FALSE)</f>
        <v>0</v>
      </c>
      <c r="Z117" s="82"/>
      <c r="AA117" s="83"/>
      <c r="AB117" s="83"/>
    </row>
    <row r="118" spans="1:29" ht="10.5" customHeight="1" x14ac:dyDescent="0.2">
      <c r="A118" s="141">
        <v>48</v>
      </c>
      <c r="B118" s="143" t="str">
        <f>IF(C118="","---",(IF(WEEKDAY(C118,2)=1,"Mo",(IF(WEEKDAY(C118,2)=2,"Di",(IF(WEEKDAY(C118,2)=3,"Mi",(IF(WEEKDAY(C118,2)=4,"Do",(IF(WEEKDAY(C118,2)=5,"Fr",(IF(WEEKDAY(C118,2)=6,"Sa","So")))))))))))))</f>
        <v>---</v>
      </c>
      <c r="C118" s="144"/>
      <c r="D118" s="146" t="s">
        <v>22</v>
      </c>
      <c r="E118" s="146"/>
      <c r="F118" s="146"/>
      <c r="G118" s="113" t="s">
        <v>121</v>
      </c>
      <c r="H118" s="114"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30" t="s">
        <v>22</v>
      </c>
      <c r="J118" s="131"/>
      <c r="K118" s="112"/>
      <c r="L118" s="126" t="str">
        <f>IF(OR(H118="bitte angeben",H118="wird ausgefüllt",H118="keine Abrechn."),"",IF(G119="hin und zurück",ROUNDUP(2*IF(Y118=0,IF(OR(D118=Tabelle4!C$4,D119=Tabelle4!K$5),H118,MIN(F$10,H118)),H118),0),IF(OR(G119="nur hin",G119="nur zurück"),ROUNDUP(IF(Y118=0,IF(OR(D118=Tabelle4!C$4,D119=Tabelle4!K$5),H118,MIN(F$10,H118)),H118),0),"")))</f>
        <v/>
      </c>
      <c r="M118" s="84" t="str">
        <f>IF(OR(G118=Tabelle4!A$12,G118=Tabelle4!A$13,G118=Tabelle4!A$16),"",IF(G118=Tabelle4!A$14,0.01, IF(G118=Tabelle4!A$15,IF(O$16="ja",0.125,0.08),0)))</f>
        <v/>
      </c>
      <c r="N118" s="148"/>
      <c r="O118" s="149"/>
      <c r="P118" s="150"/>
      <c r="Q118" s="92"/>
      <c r="R118" s="93"/>
      <c r="S118" s="134" t="str">
        <f>IF(X118=1,"1","")&amp;IF(Z118=1,"2","")&amp;IF(AB118=1,"3","")</f>
        <v/>
      </c>
      <c r="T118" s="132" t="str">
        <f>IF(W118=0,"---",(IF(AND(L118&lt;&gt;"",M118&lt;&gt;""),M118,0)*IF(N119="m",L118-O119,IF(L118&lt;&gt;"",L118,0))+ IF(OR(N119="", N119="m"),0,IF(AND(O119&lt;=L118,N118&lt;&gt;""),O119,0)*0.01*N119)
+R118*0.5)*W118*AA118*IF($A$15="Die obigen Angaben in den Zeilen 6 bis 11 sind noch unvollständig",0,1))</f>
        <v>---</v>
      </c>
      <c r="U118" s="128"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38" t="str">
        <f>IF(AND(T118="---",U118="---"),"---",IF(T118&lt;&gt;"---",T118,0)+IF(U118&lt;&gt;"---",U118,0))</f>
        <v>---</v>
      </c>
      <c r="W118" s="83">
        <f>IF(OR(B118="---",D119="bitte auswählen",I118="bitte auswählen",AND(H118="",Q118="",OR(K118=0,K119=0))),0,1)</f>
        <v>0</v>
      </c>
      <c r="X118" s="82">
        <f>IF(AND(B118="---",D119="bitte auswählen",I118="bitte auswählen"),0,IF(OR(B118="---",D118="bitte auswählen",I118="bitte auswählen",AND(H118="",Q118="",OR(K118=0,K119=0))),1,0))</f>
        <v>0</v>
      </c>
      <c r="Y118" s="81">
        <f>IF(Y119=I$16,IF(D118&lt;&gt;Tabelle4!C$4,0,1),1)</f>
        <v>1</v>
      </c>
      <c r="Z118" s="82">
        <f>IF(Y119=I$16,IF(D118&lt;&gt;Tabelle4!C$4,1,0),0)</f>
        <v>0</v>
      </c>
      <c r="AA118" s="90">
        <f>IF(C118="",1,IF(K$9="bitte angeben",0,IF(OR(C118&lt;EDATE(K$9,-6),K$9&lt;C118),0,1)))</f>
        <v>1</v>
      </c>
      <c r="AB118" s="91">
        <f>IF(C118="",0,IF(K$9="bitte angeben",1,IF(OR(C118&lt;EDATE(K$9,-6),K$9&lt;C118),1,0)))</f>
        <v>0</v>
      </c>
      <c r="AC118" s="3">
        <f>IF(OR(VLOOKUP(D119,Tabelle4!K$1:L$6,2,FALSE)=I$16,VLOOKUP(D119,Tabelle4!K$1:L$6,2,FALSE)=VLOOKUP($D$5,Tabelle3!$A$2:$H$100,3,FALSE)),0,1)</f>
        <v>1</v>
      </c>
    </row>
    <row r="119" spans="1:29" ht="10.5" customHeight="1" thickBot="1" x14ac:dyDescent="0.25">
      <c r="A119" s="141"/>
      <c r="B119" s="143"/>
      <c r="C119" s="145"/>
      <c r="D119" s="142" t="s">
        <v>22</v>
      </c>
      <c r="E119" s="142"/>
      <c r="F119" s="142"/>
      <c r="G119" s="246" t="s">
        <v>22</v>
      </c>
      <c r="H119" s="247"/>
      <c r="I119" s="98"/>
      <c r="J119" s="99"/>
      <c r="K119" s="85"/>
      <c r="L119" s="127"/>
      <c r="M119" s="86" t="str">
        <f>IF(M118="","","€ je km")</f>
        <v/>
      </c>
      <c r="N119" s="87"/>
      <c r="O119" s="136"/>
      <c r="P119" s="137"/>
      <c r="Q119" s="88"/>
      <c r="R119" s="89"/>
      <c r="S119" s="135"/>
      <c r="T119" s="133"/>
      <c r="U119" s="129"/>
      <c r="V119" s="139"/>
      <c r="W119" s="83"/>
      <c r="X119" s="82"/>
      <c r="Y119" s="82">
        <f>VLOOKUP(D119,Tabelle4!K$1:L$5,2,FALSE)</f>
        <v>0</v>
      </c>
      <c r="Z119" s="82"/>
      <c r="AA119" s="83"/>
      <c r="AB119" s="83"/>
    </row>
    <row r="120" spans="1:29" ht="10.5" customHeight="1" x14ac:dyDescent="0.2">
      <c r="A120" s="141">
        <v>49</v>
      </c>
      <c r="B120" s="143" t="str">
        <f>IF(C120="","---",(IF(WEEKDAY(C120,2)=1,"Mo",(IF(WEEKDAY(C120,2)=2,"Di",(IF(WEEKDAY(C120,2)=3,"Mi",(IF(WEEKDAY(C120,2)=4,"Do",(IF(WEEKDAY(C120,2)=5,"Fr",(IF(WEEKDAY(C120,2)=6,"Sa","So")))))))))))))</f>
        <v>---</v>
      </c>
      <c r="C120" s="144"/>
      <c r="D120" s="146" t="s">
        <v>22</v>
      </c>
      <c r="E120" s="146"/>
      <c r="F120" s="146"/>
      <c r="G120" s="113" t="s">
        <v>121</v>
      </c>
      <c r="H120" s="114"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30" t="s">
        <v>22</v>
      </c>
      <c r="J120" s="131"/>
      <c r="K120" s="112"/>
      <c r="L120" s="126" t="str">
        <f>IF(OR(H120="bitte angeben",H120="wird ausgefüllt",H120="keine Abrechn."),"",IF(G121="hin und zurück",ROUNDUP(2*IF(Y120=0,IF(OR(D120=Tabelle4!C$4,D121=Tabelle4!K$5),H120,MIN(F$10,H120)),H120),0),IF(OR(G121="nur hin",G121="nur zurück"),ROUNDUP(IF(Y120=0,IF(OR(D120=Tabelle4!C$4,D121=Tabelle4!K$5),H120,MIN(F$10,H120)),H120),0),"")))</f>
        <v/>
      </c>
      <c r="M120" s="84" t="str">
        <f>IF(OR(G120=Tabelle4!A$12,G120=Tabelle4!A$13,G120=Tabelle4!A$16),"",IF(G120=Tabelle4!A$14,0.01, IF(G120=Tabelle4!A$15,IF(O$16="ja",0.125,0.08),0)))</f>
        <v/>
      </c>
      <c r="N120" s="148"/>
      <c r="O120" s="149"/>
      <c r="P120" s="150"/>
      <c r="Q120" s="92"/>
      <c r="R120" s="93"/>
      <c r="S120" s="134" t="str">
        <f>IF(X120=1,"1","")&amp;IF(Z120=1,"2","")&amp;IF(AB120=1,"3","")</f>
        <v/>
      </c>
      <c r="T120" s="132" t="str">
        <f>IF(W120=0,"---",(IF(AND(L120&lt;&gt;"",M120&lt;&gt;""),M120,0)*IF(N121="m",L120-O121,IF(L120&lt;&gt;"",L120,0))+ IF(OR(N121="", N121="m"),0,IF(AND(O121&lt;=L120,N120&lt;&gt;""),O121,0)*0.01*N121)
+R120*0.5)*W120*AA120*IF($A$15="Die obigen Angaben in den Zeilen 6 bis 11 sind noch unvollständig",0,1))</f>
        <v>---</v>
      </c>
      <c r="U120" s="128"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38" t="str">
        <f>IF(AND(T120="---",U120="---"),"---",IF(T120&lt;&gt;"---",T120,0)+IF(U120&lt;&gt;"---",U120,0))</f>
        <v>---</v>
      </c>
      <c r="W120" s="83">
        <f>IF(OR(B120="---",D121="bitte auswählen",I120="bitte auswählen",AND(H120="",Q120="",OR(K120=0,K121=0))),0,1)</f>
        <v>0</v>
      </c>
      <c r="X120" s="82">
        <f>IF(AND(B120="---",D121="bitte auswählen",I120="bitte auswählen"),0,IF(OR(B120="---",D120="bitte auswählen",I120="bitte auswählen",AND(H120="",Q120="",OR(K120=0,K121=0))),1,0))</f>
        <v>0</v>
      </c>
      <c r="Y120" s="81">
        <f>IF(Y121=I$16,IF(D120&lt;&gt;Tabelle4!C$4,0,1),1)</f>
        <v>1</v>
      </c>
      <c r="Z120" s="82">
        <f>IF(Y121=I$16,IF(D120&lt;&gt;Tabelle4!C$4,1,0),0)</f>
        <v>0</v>
      </c>
      <c r="AA120" s="90">
        <f>IF(C120="",1,IF(K$9="bitte angeben",0,IF(OR(C120&lt;EDATE(K$9,-6),K$9&lt;C120),0,1)))</f>
        <v>1</v>
      </c>
      <c r="AB120" s="91">
        <f>IF(C120="",0,IF(K$9="bitte angeben",1,IF(OR(C120&lt;EDATE(K$9,-6),K$9&lt;C120),1,0)))</f>
        <v>0</v>
      </c>
      <c r="AC120" s="3">
        <f>IF(OR(VLOOKUP(D121,Tabelle4!K$1:L$6,2,FALSE)=I$16,VLOOKUP(D121,Tabelle4!K$1:L$6,2,FALSE)=VLOOKUP($D$5,Tabelle3!$A$2:$H$100,3,FALSE)),0,1)</f>
        <v>1</v>
      </c>
    </row>
    <row r="121" spans="1:29" ht="10.5" customHeight="1" thickBot="1" x14ac:dyDescent="0.25">
      <c r="A121" s="141"/>
      <c r="B121" s="143"/>
      <c r="C121" s="145"/>
      <c r="D121" s="142" t="s">
        <v>22</v>
      </c>
      <c r="E121" s="142"/>
      <c r="F121" s="142"/>
      <c r="G121" s="246" t="s">
        <v>22</v>
      </c>
      <c r="H121" s="247"/>
      <c r="I121" s="98"/>
      <c r="J121" s="99"/>
      <c r="K121" s="85"/>
      <c r="L121" s="127"/>
      <c r="M121" s="86" t="str">
        <f>IF(M120="","","€ je km")</f>
        <v/>
      </c>
      <c r="N121" s="87"/>
      <c r="O121" s="136"/>
      <c r="P121" s="137"/>
      <c r="Q121" s="88"/>
      <c r="R121" s="89"/>
      <c r="S121" s="135"/>
      <c r="T121" s="133"/>
      <c r="U121" s="129"/>
      <c r="V121" s="139"/>
      <c r="W121" s="83"/>
      <c r="X121" s="82"/>
      <c r="Y121" s="82">
        <f>VLOOKUP(D121,Tabelle4!K$1:L$5,2,FALSE)</f>
        <v>0</v>
      </c>
      <c r="Z121" s="82"/>
      <c r="AA121" s="83"/>
      <c r="AB121" s="83"/>
    </row>
    <row r="122" spans="1:29" ht="10.5" customHeight="1" x14ac:dyDescent="0.2">
      <c r="A122" s="141">
        <v>50</v>
      </c>
      <c r="B122" s="143" t="str">
        <f>IF(C122="","---",(IF(WEEKDAY(C122,2)=1,"Mo",(IF(WEEKDAY(C122,2)=2,"Di",(IF(WEEKDAY(C122,2)=3,"Mi",(IF(WEEKDAY(C122,2)=4,"Do",(IF(WEEKDAY(C122,2)=5,"Fr",(IF(WEEKDAY(C122,2)=6,"Sa","So")))))))))))))</f>
        <v>---</v>
      </c>
      <c r="C122" s="144"/>
      <c r="D122" s="146" t="s">
        <v>22</v>
      </c>
      <c r="E122" s="146"/>
      <c r="F122" s="146"/>
      <c r="G122" s="113" t="s">
        <v>121</v>
      </c>
      <c r="H122" s="114"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30" t="s">
        <v>22</v>
      </c>
      <c r="J122" s="131"/>
      <c r="K122" s="112"/>
      <c r="L122" s="126" t="str">
        <f>IF(OR(H122="bitte angeben",H122="wird ausgefüllt",H122="keine Abrechn."),"",IF(G123="hin und zurück",ROUNDUP(2*IF(Y122=0,IF(OR(D122=Tabelle4!C$4,D123=Tabelle4!K$5),H122,MIN(F$10,H122)),H122),0),IF(OR(G123="nur hin",G123="nur zurück"),ROUNDUP(IF(Y122=0,IF(OR(D122=Tabelle4!C$4,D123=Tabelle4!K$5),H122,MIN(F$10,H122)),H122),0),"")))</f>
        <v/>
      </c>
      <c r="M122" s="84" t="str">
        <f>IF(OR(G122=Tabelle4!A$12,G122=Tabelle4!A$13,G122=Tabelle4!A$16),"",IF(G122=Tabelle4!A$14,0.01, IF(G122=Tabelle4!A$15,IF(O$16="ja",0.125,0.08),0)))</f>
        <v/>
      </c>
      <c r="N122" s="148"/>
      <c r="O122" s="149"/>
      <c r="P122" s="150"/>
      <c r="Q122" s="92"/>
      <c r="R122" s="93"/>
      <c r="S122" s="134" t="str">
        <f>IF(X122=1,"1","")&amp;IF(Z122=1,"2","")&amp;IF(AB122=1,"3","")</f>
        <v/>
      </c>
      <c r="T122" s="132" t="str">
        <f>IF(W122=0,"---",(IF(AND(L122&lt;&gt;"",M122&lt;&gt;""),M122,0)*IF(N123="m",L122-O123,IF(L122&lt;&gt;"",L122,0))+ IF(OR(N123="", N123="m"),0,IF(AND(O123&lt;=L122,N122&lt;&gt;""),O123,0)*0.01*N123)
+R122*0.5)*W122*AA122*IF($A$15="Die obigen Angaben in den Zeilen 6 bis 11 sind noch unvollständig",0,1))</f>
        <v>---</v>
      </c>
      <c r="U122" s="128"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38" t="str">
        <f>IF(AND(T122="---",U122="---"),"---",IF(T122&lt;&gt;"---",T122,0)+IF(U122&lt;&gt;"---",U122,0))</f>
        <v>---</v>
      </c>
      <c r="W122" s="83">
        <f>IF(OR(B122="---",D123="bitte auswählen",I122="bitte auswählen",AND(H122="",Q122="",OR(K122=0,K123=0))),0,1)</f>
        <v>0</v>
      </c>
      <c r="X122" s="82">
        <f>IF(AND(B122="---",D123="bitte auswählen",I122="bitte auswählen"),0,IF(OR(B122="---",D122="bitte auswählen",I122="bitte auswählen",AND(H122="",Q122="",OR(K122=0,K123=0))),1,0))</f>
        <v>0</v>
      </c>
      <c r="Y122" s="81">
        <f>IF(Y123=I$16,IF(D122&lt;&gt;Tabelle4!C$4,0,1),1)</f>
        <v>1</v>
      </c>
      <c r="Z122" s="82">
        <f>IF(Y123=I$16,IF(D122&lt;&gt;Tabelle4!C$4,1,0),0)</f>
        <v>0</v>
      </c>
      <c r="AA122" s="90">
        <f>IF(C122="",1,IF(K$9="bitte angeben",0,IF(OR(C122&lt;EDATE(K$9,-6),K$9&lt;C122),0,1)))</f>
        <v>1</v>
      </c>
      <c r="AB122" s="91">
        <f>IF(C122="",0,IF(K$9="bitte angeben",1,IF(OR(C122&lt;EDATE(K$9,-6),K$9&lt;C122),1,0)))</f>
        <v>0</v>
      </c>
      <c r="AC122" s="3">
        <f>IF(OR(VLOOKUP(D123,Tabelle4!K$1:L$6,2,FALSE)=I$16,VLOOKUP(D123,Tabelle4!K$1:L$6,2,FALSE)=VLOOKUP($D$5,Tabelle3!$A$2:$H$100,3,FALSE)),0,1)</f>
        <v>1</v>
      </c>
    </row>
    <row r="123" spans="1:29" ht="10.5" customHeight="1" thickBot="1" x14ac:dyDescent="0.25">
      <c r="A123" s="141"/>
      <c r="B123" s="143"/>
      <c r="C123" s="145"/>
      <c r="D123" s="142" t="s">
        <v>22</v>
      </c>
      <c r="E123" s="142"/>
      <c r="F123" s="142"/>
      <c r="G123" s="246" t="s">
        <v>22</v>
      </c>
      <c r="H123" s="247"/>
      <c r="I123" s="98"/>
      <c r="J123" s="99"/>
      <c r="K123" s="85"/>
      <c r="L123" s="127"/>
      <c r="M123" s="86" t="str">
        <f>IF(M122="","","€ je km")</f>
        <v/>
      </c>
      <c r="N123" s="87"/>
      <c r="O123" s="136"/>
      <c r="P123" s="137"/>
      <c r="Q123" s="88"/>
      <c r="R123" s="89"/>
      <c r="S123" s="135"/>
      <c r="T123" s="133"/>
      <c r="U123" s="129"/>
      <c r="V123" s="139"/>
      <c r="W123" s="83"/>
      <c r="X123" s="82"/>
      <c r="Y123" s="82">
        <f>VLOOKUP(D123,Tabelle4!K$1:L$5,2,FALSE)</f>
        <v>0</v>
      </c>
      <c r="Z123" s="82"/>
      <c r="AA123" s="83"/>
      <c r="AB123" s="83"/>
    </row>
    <row r="124" spans="1:29" ht="10.5" customHeight="1" x14ac:dyDescent="0.2">
      <c r="A124" s="141">
        <v>51</v>
      </c>
      <c r="B124" s="143" t="str">
        <f>IF(C124="","---",(IF(WEEKDAY(C124,2)=1,"Mo",(IF(WEEKDAY(C124,2)=2,"Di",(IF(WEEKDAY(C124,2)=3,"Mi",(IF(WEEKDAY(C124,2)=4,"Do",(IF(WEEKDAY(C124,2)=5,"Fr",(IF(WEEKDAY(C124,2)=6,"Sa","So")))))))))))))</f>
        <v>---</v>
      </c>
      <c r="C124" s="144"/>
      <c r="D124" s="146" t="s">
        <v>22</v>
      </c>
      <c r="E124" s="146"/>
      <c r="F124" s="146"/>
      <c r="G124" s="113" t="s">
        <v>121</v>
      </c>
      <c r="H124" s="114"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30" t="s">
        <v>22</v>
      </c>
      <c r="J124" s="131"/>
      <c r="K124" s="112"/>
      <c r="L124" s="126" t="str">
        <f>IF(OR(H124="bitte angeben",H124="wird ausgefüllt",H124="keine Abrechn."),"",IF(G125="hin und zurück",ROUNDUP(2*IF(Y124=0,IF(OR(D124=Tabelle4!C$4,D125=Tabelle4!K$5),H124,MIN(F$10,H124)),H124),0),IF(OR(G125="nur hin",G125="nur zurück"),ROUNDUP(IF(Y124=0,IF(OR(D124=Tabelle4!C$4,D125=Tabelle4!K$5),H124,MIN(F$10,H124)),H124),0),"")))</f>
        <v/>
      </c>
      <c r="M124" s="84" t="str">
        <f>IF(OR(G124=Tabelle4!A$12,G124=Tabelle4!A$13,G124=Tabelle4!A$16),"",IF(G124=Tabelle4!A$14,0.01, IF(G124=Tabelle4!A$15,IF(O$16="ja",0.125,0.08),0)))</f>
        <v/>
      </c>
      <c r="N124" s="148"/>
      <c r="O124" s="149"/>
      <c r="P124" s="150"/>
      <c r="Q124" s="92"/>
      <c r="R124" s="93"/>
      <c r="S124" s="134" t="str">
        <f>IF(X124=1,"1","")&amp;IF(Z124=1,"2","")&amp;IF(AB124=1,"3","")</f>
        <v/>
      </c>
      <c r="T124" s="132" t="str">
        <f>IF(W124=0,"---",(IF(AND(L124&lt;&gt;"",M124&lt;&gt;""),M124,0)*IF(N125="m",L124-O125,IF(L124&lt;&gt;"",L124,0))+ IF(OR(N125="", N125="m"),0,IF(AND(O125&lt;=L124,N124&lt;&gt;""),O125,0)*0.01*N125)
+R124*0.5)*W124*AA124*IF($A$15="Die obigen Angaben in den Zeilen 6 bis 11 sind noch unvollständig",0,1))</f>
        <v>---</v>
      </c>
      <c r="U124" s="128"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38" t="str">
        <f>IF(AND(T124="---",U124="---"),"---",IF(T124&lt;&gt;"---",T124,0)+IF(U124&lt;&gt;"---",U124,0))</f>
        <v>---</v>
      </c>
      <c r="W124" s="83">
        <f>IF(OR(B124="---",D125="bitte auswählen",I124="bitte auswählen",AND(H124="",Q124="",OR(K124=0,K125=0))),0,1)</f>
        <v>0</v>
      </c>
      <c r="X124" s="82">
        <f>IF(AND(B124="---",D125="bitte auswählen",I124="bitte auswählen"),0,IF(OR(B124="---",D124="bitte auswählen",I124="bitte auswählen",AND(H124="",Q124="",OR(K124=0,K125=0))),1,0))</f>
        <v>0</v>
      </c>
      <c r="Y124" s="81">
        <f>IF(Y125=I$16,IF(D124&lt;&gt;Tabelle4!C$4,0,1),1)</f>
        <v>1</v>
      </c>
      <c r="Z124" s="82">
        <f>IF(Y125=I$16,IF(D124&lt;&gt;Tabelle4!C$4,1,0),0)</f>
        <v>0</v>
      </c>
      <c r="AA124" s="90">
        <f>IF(C124="",1,IF(K$9="bitte angeben",0,IF(OR(C124&lt;EDATE(K$9,-6),K$9&lt;C124),0,1)))</f>
        <v>1</v>
      </c>
      <c r="AB124" s="91">
        <f>IF(C124="",0,IF(K$9="bitte angeben",1,IF(OR(C124&lt;EDATE(K$9,-6),K$9&lt;C124),1,0)))</f>
        <v>0</v>
      </c>
      <c r="AC124" s="3">
        <f>IF(OR(VLOOKUP(D125,Tabelle4!K$1:L$6,2,FALSE)=I$16,VLOOKUP(D125,Tabelle4!K$1:L$6,2,FALSE)=VLOOKUP($D$5,Tabelle3!$A$2:$H$100,3,FALSE)),0,1)</f>
        <v>1</v>
      </c>
    </row>
    <row r="125" spans="1:29" ht="10.5" customHeight="1" thickBot="1" x14ac:dyDescent="0.25">
      <c r="A125" s="141"/>
      <c r="B125" s="143"/>
      <c r="C125" s="145"/>
      <c r="D125" s="142" t="s">
        <v>22</v>
      </c>
      <c r="E125" s="142"/>
      <c r="F125" s="142"/>
      <c r="G125" s="246" t="s">
        <v>22</v>
      </c>
      <c r="H125" s="247"/>
      <c r="I125" s="98"/>
      <c r="J125" s="99"/>
      <c r="K125" s="85"/>
      <c r="L125" s="127"/>
      <c r="M125" s="86" t="str">
        <f>IF(M124="","","€ je km")</f>
        <v/>
      </c>
      <c r="N125" s="87"/>
      <c r="O125" s="136"/>
      <c r="P125" s="137"/>
      <c r="Q125" s="88"/>
      <c r="R125" s="89"/>
      <c r="S125" s="135"/>
      <c r="T125" s="133"/>
      <c r="U125" s="129"/>
      <c r="V125" s="139"/>
      <c r="W125" s="83"/>
      <c r="X125" s="82"/>
      <c r="Y125" s="82">
        <f>VLOOKUP(D125,Tabelle4!K$1:L$5,2,FALSE)</f>
        <v>0</v>
      </c>
      <c r="Z125" s="82"/>
      <c r="AA125" s="83"/>
      <c r="AB125" s="83"/>
    </row>
    <row r="126" spans="1:29" ht="10.5" customHeight="1" x14ac:dyDescent="0.2">
      <c r="A126" s="141">
        <v>52</v>
      </c>
      <c r="B126" s="143" t="str">
        <f>IF(C126="","---",(IF(WEEKDAY(C126,2)=1,"Mo",(IF(WEEKDAY(C126,2)=2,"Di",(IF(WEEKDAY(C126,2)=3,"Mi",(IF(WEEKDAY(C126,2)=4,"Do",(IF(WEEKDAY(C126,2)=5,"Fr",(IF(WEEKDAY(C126,2)=6,"Sa","So")))))))))))))</f>
        <v>---</v>
      </c>
      <c r="C126" s="144"/>
      <c r="D126" s="146" t="s">
        <v>22</v>
      </c>
      <c r="E126" s="146"/>
      <c r="F126" s="146"/>
      <c r="G126" s="113" t="s">
        <v>121</v>
      </c>
      <c r="H126" s="114"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30" t="s">
        <v>22</v>
      </c>
      <c r="J126" s="131"/>
      <c r="K126" s="112"/>
      <c r="L126" s="126" t="str">
        <f>IF(OR(H126="bitte angeben",H126="wird ausgefüllt",H126="keine Abrechn."),"",IF(G127="hin und zurück",ROUNDUP(2*IF(Y126=0,IF(OR(D126=Tabelle4!C$4,D127=Tabelle4!K$5),H126,MIN(F$10,H126)),H126),0),IF(OR(G127="nur hin",G127="nur zurück"),ROUNDUP(IF(Y126=0,IF(OR(D126=Tabelle4!C$4,D127=Tabelle4!K$5),H126,MIN(F$10,H126)),H126),0),"")))</f>
        <v/>
      </c>
      <c r="M126" s="84" t="str">
        <f>IF(OR(G126=Tabelle4!A$12,G126=Tabelle4!A$13,G126=Tabelle4!A$16),"",IF(G126=Tabelle4!A$14,0.01, IF(G126=Tabelle4!A$15,IF(O$16="ja",0.125,0.08),0)))</f>
        <v/>
      </c>
      <c r="N126" s="148"/>
      <c r="O126" s="149"/>
      <c r="P126" s="150"/>
      <c r="Q126" s="92"/>
      <c r="R126" s="93"/>
      <c r="S126" s="134" t="str">
        <f>IF(X126=1,"1","")&amp;IF(Z126=1,"2","")&amp;IF(AB126=1,"3","")</f>
        <v/>
      </c>
      <c r="T126" s="132" t="str">
        <f>IF(W126=0,"---",(IF(AND(L126&lt;&gt;"",M126&lt;&gt;""),M126,0)*IF(N127="m",L126-O127,IF(L126&lt;&gt;"",L126,0))+ IF(OR(N127="", N127="m"),0,IF(AND(O127&lt;=L126,N126&lt;&gt;""),O127,0)*0.01*N127)
+R126*0.5)*W126*AA126*IF($A$15="Die obigen Angaben in den Zeilen 6 bis 11 sind noch unvollständig",0,1))</f>
        <v>---</v>
      </c>
      <c r="U126" s="128"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38" t="str">
        <f>IF(AND(T126="---",U126="---"),"---",IF(T126&lt;&gt;"---",T126,0)+IF(U126&lt;&gt;"---",U126,0))</f>
        <v>---</v>
      </c>
      <c r="W126" s="83">
        <f>IF(OR(B126="---",D127="bitte auswählen",I126="bitte auswählen",AND(H126="",Q126="",OR(K126=0,K127=0))),0,1)</f>
        <v>0</v>
      </c>
      <c r="X126" s="82">
        <f>IF(AND(B126="---",D127="bitte auswählen",I126="bitte auswählen"),0,IF(OR(B126="---",D126="bitte auswählen",I126="bitte auswählen",AND(H126="",Q126="",OR(K126=0,K127=0))),1,0))</f>
        <v>0</v>
      </c>
      <c r="Y126" s="81">
        <f>IF(Y127=I$16,IF(D126&lt;&gt;Tabelle4!C$4,0,1),1)</f>
        <v>1</v>
      </c>
      <c r="Z126" s="82">
        <f>IF(Y127=I$16,IF(D126&lt;&gt;Tabelle4!C$4,1,0),0)</f>
        <v>0</v>
      </c>
      <c r="AA126" s="90">
        <f>IF(C126="",1,IF(K$9="bitte angeben",0,IF(OR(C126&lt;EDATE(K$9,-6),K$9&lt;C126),0,1)))</f>
        <v>1</v>
      </c>
      <c r="AB126" s="91">
        <f>IF(C126="",0,IF(K$9="bitte angeben",1,IF(OR(C126&lt;EDATE(K$9,-6),K$9&lt;C126),1,0)))</f>
        <v>0</v>
      </c>
      <c r="AC126" s="3">
        <f>IF(OR(VLOOKUP(D127,Tabelle4!K$1:L$6,2,FALSE)=I$16,VLOOKUP(D127,Tabelle4!K$1:L$6,2,FALSE)=VLOOKUP($D$5,Tabelle3!$A$2:$H$100,3,FALSE)),0,1)</f>
        <v>1</v>
      </c>
    </row>
    <row r="127" spans="1:29" ht="10.5" customHeight="1" thickBot="1" x14ac:dyDescent="0.25">
      <c r="A127" s="141"/>
      <c r="B127" s="143"/>
      <c r="C127" s="145"/>
      <c r="D127" s="142" t="s">
        <v>22</v>
      </c>
      <c r="E127" s="142"/>
      <c r="F127" s="142"/>
      <c r="G127" s="246" t="s">
        <v>22</v>
      </c>
      <c r="H127" s="247"/>
      <c r="I127" s="98"/>
      <c r="J127" s="99"/>
      <c r="K127" s="85"/>
      <c r="L127" s="127"/>
      <c r="M127" s="86" t="str">
        <f>IF(M126="","","€ je km")</f>
        <v/>
      </c>
      <c r="N127" s="87"/>
      <c r="O127" s="136"/>
      <c r="P127" s="137"/>
      <c r="Q127" s="88"/>
      <c r="R127" s="89"/>
      <c r="S127" s="135"/>
      <c r="T127" s="133"/>
      <c r="U127" s="129"/>
      <c r="V127" s="139"/>
      <c r="W127" s="83"/>
      <c r="X127" s="82"/>
      <c r="Y127" s="82">
        <f>VLOOKUP(D127,Tabelle4!K$1:L$5,2,FALSE)</f>
        <v>0</v>
      </c>
      <c r="Z127" s="82"/>
      <c r="AA127" s="83"/>
      <c r="AB127" s="83"/>
    </row>
    <row r="128" spans="1:29" ht="10.5" customHeight="1" x14ac:dyDescent="0.2">
      <c r="A128" s="141">
        <v>53</v>
      </c>
      <c r="B128" s="143" t="str">
        <f>IF(C128="","---",(IF(WEEKDAY(C128,2)=1,"Mo",(IF(WEEKDAY(C128,2)=2,"Di",(IF(WEEKDAY(C128,2)=3,"Mi",(IF(WEEKDAY(C128,2)=4,"Do",(IF(WEEKDAY(C128,2)=5,"Fr",(IF(WEEKDAY(C128,2)=6,"Sa","So")))))))))))))</f>
        <v>---</v>
      </c>
      <c r="C128" s="144"/>
      <c r="D128" s="146" t="s">
        <v>22</v>
      </c>
      <c r="E128" s="146"/>
      <c r="F128" s="146"/>
      <c r="G128" s="113" t="s">
        <v>121</v>
      </c>
      <c r="H128" s="114"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30" t="s">
        <v>22</v>
      </c>
      <c r="J128" s="131"/>
      <c r="K128" s="112"/>
      <c r="L128" s="126" t="str">
        <f>IF(OR(H128="bitte angeben",H128="wird ausgefüllt",H128="keine Abrechn."),"",IF(G129="hin und zurück",ROUNDUP(2*IF(Y128=0,IF(OR(D128=Tabelle4!C$4,D129=Tabelle4!K$5),H128,MIN(F$10,H128)),H128),0),IF(OR(G129="nur hin",G129="nur zurück"),ROUNDUP(IF(Y128=0,IF(OR(D128=Tabelle4!C$4,D129=Tabelle4!K$5),H128,MIN(F$10,H128)),H128),0),"")))</f>
        <v/>
      </c>
      <c r="M128" s="84" t="str">
        <f>IF(OR(G128=Tabelle4!A$12,G128=Tabelle4!A$13,G128=Tabelle4!A$16),"",IF(G128=Tabelle4!A$14,0.01, IF(G128=Tabelle4!A$15,IF(O$16="ja",0.125,0.08),0)))</f>
        <v/>
      </c>
      <c r="N128" s="148"/>
      <c r="O128" s="149"/>
      <c r="P128" s="150"/>
      <c r="Q128" s="92"/>
      <c r="R128" s="93"/>
      <c r="S128" s="134" t="str">
        <f>IF(X128=1,"1","")&amp;IF(Z128=1,"2","")&amp;IF(AB128=1,"3","")</f>
        <v/>
      </c>
      <c r="T128" s="132" t="str">
        <f>IF(W128=0,"---",(IF(AND(L128&lt;&gt;"",M128&lt;&gt;""),M128,0)*IF(N129="m",L128-O129,IF(L128&lt;&gt;"",L128,0))+ IF(OR(N129="", N129="m"),0,IF(AND(O129&lt;=L128,N128&lt;&gt;""),O129,0)*0.01*N129)
+R128*0.5)*W128*AA128*IF($A$15="Die obigen Angaben in den Zeilen 6 bis 11 sind noch unvollständig",0,1))</f>
        <v>---</v>
      </c>
      <c r="U128" s="128"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38" t="str">
        <f>IF(AND(T128="---",U128="---"),"---",IF(T128&lt;&gt;"---",T128,0)+IF(U128&lt;&gt;"---",U128,0))</f>
        <v>---</v>
      </c>
      <c r="W128" s="83">
        <f>IF(OR(B128="---",D129="bitte auswählen",I128="bitte auswählen",AND(H128="",Q128="",OR(K128=0,K129=0))),0,1)</f>
        <v>0</v>
      </c>
      <c r="X128" s="82">
        <f>IF(AND(B128="---",D129="bitte auswählen",I128="bitte auswählen"),0,IF(OR(B128="---",D128="bitte auswählen",I128="bitte auswählen",AND(H128="",Q128="",OR(K128=0,K129=0))),1,0))</f>
        <v>0</v>
      </c>
      <c r="Y128" s="81">
        <f>IF(Y129=I$16,IF(D128&lt;&gt;Tabelle4!C$4,0,1),1)</f>
        <v>1</v>
      </c>
      <c r="Z128" s="82">
        <f>IF(Y129=I$16,IF(D128&lt;&gt;Tabelle4!C$4,1,0),0)</f>
        <v>0</v>
      </c>
      <c r="AA128" s="90">
        <f>IF(C128="",1,IF(K$9="bitte angeben",0,IF(OR(C128&lt;EDATE(K$9,-6),K$9&lt;C128),0,1)))</f>
        <v>1</v>
      </c>
      <c r="AB128" s="91">
        <f>IF(C128="",0,IF(K$9="bitte angeben",1,IF(OR(C128&lt;EDATE(K$9,-6),K$9&lt;C128),1,0)))</f>
        <v>0</v>
      </c>
      <c r="AC128" s="3">
        <f>IF(OR(VLOOKUP(D129,Tabelle4!K$1:L$6,2,FALSE)=I$16,VLOOKUP(D129,Tabelle4!K$1:L$6,2,FALSE)=VLOOKUP($D$5,Tabelle3!$A$2:$H$100,3,FALSE)),0,1)</f>
        <v>1</v>
      </c>
    </row>
    <row r="129" spans="1:29" ht="10.5" customHeight="1" thickBot="1" x14ac:dyDescent="0.25">
      <c r="A129" s="141"/>
      <c r="B129" s="143"/>
      <c r="C129" s="145"/>
      <c r="D129" s="142" t="s">
        <v>22</v>
      </c>
      <c r="E129" s="142"/>
      <c r="F129" s="142"/>
      <c r="G129" s="246" t="s">
        <v>22</v>
      </c>
      <c r="H129" s="247"/>
      <c r="I129" s="98"/>
      <c r="J129" s="99"/>
      <c r="K129" s="85"/>
      <c r="L129" s="127"/>
      <c r="M129" s="86" t="str">
        <f>IF(M128="","","€ je km")</f>
        <v/>
      </c>
      <c r="N129" s="87"/>
      <c r="O129" s="136"/>
      <c r="P129" s="137"/>
      <c r="Q129" s="88"/>
      <c r="R129" s="89"/>
      <c r="S129" s="135"/>
      <c r="T129" s="133"/>
      <c r="U129" s="129"/>
      <c r="V129" s="139"/>
      <c r="W129" s="83"/>
      <c r="X129" s="82"/>
      <c r="Y129" s="82">
        <f>VLOOKUP(D129,Tabelle4!K$1:L$5,2,FALSE)</f>
        <v>0</v>
      </c>
      <c r="Z129" s="82"/>
      <c r="AA129" s="83"/>
      <c r="AB129" s="83"/>
    </row>
    <row r="130" spans="1:29" ht="10.5" customHeight="1" x14ac:dyDescent="0.2">
      <c r="A130" s="141">
        <v>54</v>
      </c>
      <c r="B130" s="143" t="str">
        <f>IF(C130="","---",(IF(WEEKDAY(C130,2)=1,"Mo",(IF(WEEKDAY(C130,2)=2,"Di",(IF(WEEKDAY(C130,2)=3,"Mi",(IF(WEEKDAY(C130,2)=4,"Do",(IF(WEEKDAY(C130,2)=5,"Fr",(IF(WEEKDAY(C130,2)=6,"Sa","So")))))))))))))</f>
        <v>---</v>
      </c>
      <c r="C130" s="144"/>
      <c r="D130" s="146" t="s">
        <v>22</v>
      </c>
      <c r="E130" s="146"/>
      <c r="F130" s="146"/>
      <c r="G130" s="113" t="s">
        <v>121</v>
      </c>
      <c r="H130" s="114"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30" t="s">
        <v>22</v>
      </c>
      <c r="J130" s="131"/>
      <c r="K130" s="112"/>
      <c r="L130" s="126" t="str">
        <f>IF(OR(H130="bitte angeben",H130="wird ausgefüllt",H130="keine Abrechn."),"",IF(G131="hin und zurück",ROUNDUP(2*IF(Y130=0,IF(OR(D130=Tabelle4!C$4,D131=Tabelle4!K$5),H130,MIN(F$10,H130)),H130),0),IF(OR(G131="nur hin",G131="nur zurück"),ROUNDUP(IF(Y130=0,IF(OR(D130=Tabelle4!C$4,D131=Tabelle4!K$5),H130,MIN(F$10,H130)),H130),0),"")))</f>
        <v/>
      </c>
      <c r="M130" s="84" t="str">
        <f>IF(OR(G130=Tabelle4!A$12,G130=Tabelle4!A$13,G130=Tabelle4!A$16),"",IF(G130=Tabelle4!A$14,0.01, IF(G130=Tabelle4!A$15,IF(O$16="ja",0.125,0.08),0)))</f>
        <v/>
      </c>
      <c r="N130" s="148"/>
      <c r="O130" s="149"/>
      <c r="P130" s="150"/>
      <c r="Q130" s="92"/>
      <c r="R130" s="93"/>
      <c r="S130" s="134" t="str">
        <f>IF(X130=1,"1","")&amp;IF(Z130=1,"2","")&amp;IF(AB130=1,"3","")</f>
        <v/>
      </c>
      <c r="T130" s="132" t="str">
        <f>IF(W130=0,"---",(IF(AND(L130&lt;&gt;"",M130&lt;&gt;""),M130,0)*IF(N131="m",L130-O131,IF(L130&lt;&gt;"",L130,0))+ IF(OR(N131="", N131="m"),0,IF(AND(O131&lt;=L130,N130&lt;&gt;""),O131,0)*0.01*N131)
+R130*0.5)*W130*AA130*IF($A$15="Die obigen Angaben in den Zeilen 6 bis 11 sind noch unvollständig",0,1))</f>
        <v>---</v>
      </c>
      <c r="U130" s="128"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38" t="str">
        <f>IF(AND(T130="---",U130="---"),"---",IF(T130&lt;&gt;"---",T130,0)+IF(U130&lt;&gt;"---",U130,0))</f>
        <v>---</v>
      </c>
      <c r="W130" s="83">
        <f>IF(OR(B130="---",D131="bitte auswählen",I130="bitte auswählen",AND(H130="",Q130="",OR(K130=0,K131=0))),0,1)</f>
        <v>0</v>
      </c>
      <c r="X130" s="82">
        <f>IF(AND(B130="---",D131="bitte auswählen",I130="bitte auswählen"),0,IF(OR(B130="---",D130="bitte auswählen",I130="bitte auswählen",AND(H130="",Q130="",OR(K130=0,K131=0))),1,0))</f>
        <v>0</v>
      </c>
      <c r="Y130" s="81">
        <f>IF(Y131=I$16,IF(D130&lt;&gt;Tabelle4!C$4,0,1),1)</f>
        <v>1</v>
      </c>
      <c r="Z130" s="82">
        <f>IF(Y131=I$16,IF(D130&lt;&gt;Tabelle4!C$4,1,0),0)</f>
        <v>0</v>
      </c>
      <c r="AA130" s="90">
        <f>IF(C130="",1,IF(K$9="bitte angeben",0,IF(OR(C130&lt;EDATE(K$9,-6),K$9&lt;C130),0,1)))</f>
        <v>1</v>
      </c>
      <c r="AB130" s="91">
        <f>IF(C130="",0,IF(K$9="bitte angeben",1,IF(OR(C130&lt;EDATE(K$9,-6),K$9&lt;C130),1,0)))</f>
        <v>0</v>
      </c>
      <c r="AC130" s="3">
        <f>IF(OR(VLOOKUP(D131,Tabelle4!K$1:L$6,2,FALSE)=I$16,VLOOKUP(D131,Tabelle4!K$1:L$6,2,FALSE)=VLOOKUP($D$5,Tabelle3!$A$2:$H$100,3,FALSE)),0,1)</f>
        <v>1</v>
      </c>
    </row>
    <row r="131" spans="1:29" ht="10.5" customHeight="1" thickBot="1" x14ac:dyDescent="0.25">
      <c r="A131" s="141"/>
      <c r="B131" s="143"/>
      <c r="C131" s="145"/>
      <c r="D131" s="142" t="s">
        <v>22</v>
      </c>
      <c r="E131" s="142"/>
      <c r="F131" s="142"/>
      <c r="G131" s="246" t="s">
        <v>22</v>
      </c>
      <c r="H131" s="247"/>
      <c r="I131" s="98"/>
      <c r="J131" s="99"/>
      <c r="K131" s="85"/>
      <c r="L131" s="127"/>
      <c r="M131" s="86" t="str">
        <f>IF(M130="","","€ je km")</f>
        <v/>
      </c>
      <c r="N131" s="87"/>
      <c r="O131" s="136"/>
      <c r="P131" s="137"/>
      <c r="Q131" s="88"/>
      <c r="R131" s="89"/>
      <c r="S131" s="135"/>
      <c r="T131" s="133"/>
      <c r="U131" s="129"/>
      <c r="V131" s="139"/>
      <c r="W131" s="83"/>
      <c r="X131" s="82"/>
      <c r="Y131" s="82">
        <f>VLOOKUP(D131,Tabelle4!K$1:L$5,2,FALSE)</f>
        <v>0</v>
      </c>
      <c r="Z131" s="82"/>
      <c r="AA131" s="83"/>
      <c r="AB131" s="83"/>
    </row>
    <row r="132" spans="1:29" ht="10.5" customHeight="1" x14ac:dyDescent="0.2">
      <c r="A132" s="141">
        <v>55</v>
      </c>
      <c r="B132" s="143" t="str">
        <f>IF(C132="","---",(IF(WEEKDAY(C132,2)=1,"Mo",(IF(WEEKDAY(C132,2)=2,"Di",(IF(WEEKDAY(C132,2)=3,"Mi",(IF(WEEKDAY(C132,2)=4,"Do",(IF(WEEKDAY(C132,2)=5,"Fr",(IF(WEEKDAY(C132,2)=6,"Sa","So")))))))))))))</f>
        <v>---</v>
      </c>
      <c r="C132" s="144"/>
      <c r="D132" s="146" t="s">
        <v>22</v>
      </c>
      <c r="E132" s="146"/>
      <c r="F132" s="146"/>
      <c r="G132" s="113" t="s">
        <v>121</v>
      </c>
      <c r="H132" s="114"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30" t="s">
        <v>22</v>
      </c>
      <c r="J132" s="131"/>
      <c r="K132" s="112"/>
      <c r="L132" s="126" t="str">
        <f>IF(OR(H132="bitte angeben",H132="wird ausgefüllt",H132="keine Abrechn."),"",IF(G133="hin und zurück",ROUNDUP(2*IF(Y132=0,IF(OR(D132=Tabelle4!C$4,D133=Tabelle4!K$5),H132,MIN(F$10,H132)),H132),0),IF(OR(G133="nur hin",G133="nur zurück"),ROUNDUP(IF(Y132=0,IF(OR(D132=Tabelle4!C$4,D133=Tabelle4!K$5),H132,MIN(F$10,H132)),H132),0),"")))</f>
        <v/>
      </c>
      <c r="M132" s="84" t="str">
        <f>IF(OR(G132=Tabelle4!A$12,G132=Tabelle4!A$13,G132=Tabelle4!A$16),"",IF(G132=Tabelle4!A$14,0.01, IF(G132=Tabelle4!A$15,IF(O$16="ja",0.125,0.08),0)))</f>
        <v/>
      </c>
      <c r="N132" s="148"/>
      <c r="O132" s="149"/>
      <c r="P132" s="150"/>
      <c r="Q132" s="92"/>
      <c r="R132" s="93"/>
      <c r="S132" s="134" t="str">
        <f>IF(X132=1,"1","")&amp;IF(Z132=1,"2","")&amp;IF(AB132=1,"3","")</f>
        <v/>
      </c>
      <c r="T132" s="132" t="str">
        <f>IF(W132=0,"---",(IF(AND(L132&lt;&gt;"",M132&lt;&gt;""),M132,0)*IF(N133="m",L132-O133,IF(L132&lt;&gt;"",L132,0))+ IF(OR(N133="", N133="m"),0,IF(AND(O133&lt;=L132,N132&lt;&gt;""),O133,0)*0.01*N133)
+R132*0.5)*W132*AA132*IF($A$15="Die obigen Angaben in den Zeilen 6 bis 11 sind noch unvollständig",0,1))</f>
        <v>---</v>
      </c>
      <c r="U132" s="128"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38" t="str">
        <f>IF(AND(T132="---",U132="---"),"---",IF(T132&lt;&gt;"---",T132,0)+IF(U132&lt;&gt;"---",U132,0))</f>
        <v>---</v>
      </c>
      <c r="W132" s="83">
        <f>IF(OR(B132="---",D133="bitte auswählen",I132="bitte auswählen",AND(H132="",Q132="",OR(K132=0,K133=0))),0,1)</f>
        <v>0</v>
      </c>
      <c r="X132" s="82">
        <f>IF(AND(B132="---",D133="bitte auswählen",I132="bitte auswählen"),0,IF(OR(B132="---",D132="bitte auswählen",I132="bitte auswählen",AND(H132="",Q132="",OR(K132=0,K133=0))),1,0))</f>
        <v>0</v>
      </c>
      <c r="Y132" s="81">
        <f>IF(Y133=I$16,IF(D132&lt;&gt;Tabelle4!C$4,0,1),1)</f>
        <v>1</v>
      </c>
      <c r="Z132" s="82">
        <f>IF(Y133=I$16,IF(D132&lt;&gt;Tabelle4!C$4,1,0),0)</f>
        <v>0</v>
      </c>
      <c r="AA132" s="90">
        <f>IF(C132="",1,IF(K$9="bitte angeben",0,IF(OR(C132&lt;EDATE(K$9,-6),K$9&lt;C132),0,1)))</f>
        <v>1</v>
      </c>
      <c r="AB132" s="91">
        <f>IF(C132="",0,IF(K$9="bitte angeben",1,IF(OR(C132&lt;EDATE(K$9,-6),K$9&lt;C132),1,0)))</f>
        <v>0</v>
      </c>
      <c r="AC132" s="3">
        <f>IF(OR(VLOOKUP(D133,Tabelle4!K$1:L$6,2,FALSE)=I$16,VLOOKUP(D133,Tabelle4!K$1:L$6,2,FALSE)=VLOOKUP($D$5,Tabelle3!$A$2:$H$100,3,FALSE)),0,1)</f>
        <v>1</v>
      </c>
    </row>
    <row r="133" spans="1:29" ht="10.5" customHeight="1" thickBot="1" x14ac:dyDescent="0.25">
      <c r="A133" s="141"/>
      <c r="B133" s="143"/>
      <c r="C133" s="145"/>
      <c r="D133" s="142" t="s">
        <v>22</v>
      </c>
      <c r="E133" s="142"/>
      <c r="F133" s="142"/>
      <c r="G133" s="246" t="s">
        <v>22</v>
      </c>
      <c r="H133" s="247"/>
      <c r="I133" s="98"/>
      <c r="J133" s="99"/>
      <c r="K133" s="85"/>
      <c r="L133" s="127"/>
      <c r="M133" s="86" t="str">
        <f>IF(M132="","","€ je km")</f>
        <v/>
      </c>
      <c r="N133" s="87"/>
      <c r="O133" s="136"/>
      <c r="P133" s="137"/>
      <c r="Q133" s="88"/>
      <c r="R133" s="89"/>
      <c r="S133" s="135"/>
      <c r="T133" s="133"/>
      <c r="U133" s="129"/>
      <c r="V133" s="139"/>
      <c r="W133" s="83"/>
      <c r="X133" s="82"/>
      <c r="Y133" s="82">
        <f>VLOOKUP(D133,Tabelle4!K$1:L$5,2,FALSE)</f>
        <v>0</v>
      </c>
      <c r="Z133" s="82"/>
      <c r="AA133" s="83"/>
      <c r="AB133" s="83"/>
    </row>
    <row r="134" spans="1:29" ht="10.5" customHeight="1" x14ac:dyDescent="0.2">
      <c r="A134" s="141">
        <v>56</v>
      </c>
      <c r="B134" s="143" t="str">
        <f>IF(C134="","---",(IF(WEEKDAY(C134,2)=1,"Mo",(IF(WEEKDAY(C134,2)=2,"Di",(IF(WEEKDAY(C134,2)=3,"Mi",(IF(WEEKDAY(C134,2)=4,"Do",(IF(WEEKDAY(C134,2)=5,"Fr",(IF(WEEKDAY(C134,2)=6,"Sa","So")))))))))))))</f>
        <v>---</v>
      </c>
      <c r="C134" s="144"/>
      <c r="D134" s="146" t="s">
        <v>22</v>
      </c>
      <c r="E134" s="146"/>
      <c r="F134" s="146"/>
      <c r="G134" s="113" t="s">
        <v>121</v>
      </c>
      <c r="H134" s="114"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30" t="s">
        <v>22</v>
      </c>
      <c r="J134" s="131"/>
      <c r="K134" s="112"/>
      <c r="L134" s="126" t="str">
        <f>IF(OR(H134="bitte angeben",H134="wird ausgefüllt",H134="keine Abrechn."),"",IF(G135="hin und zurück",ROUNDUP(2*IF(Y134=0,IF(OR(D134=Tabelle4!C$4,D135=Tabelle4!K$5),H134,MIN(F$10,H134)),H134),0),IF(OR(G135="nur hin",G135="nur zurück"),ROUNDUP(IF(Y134=0,IF(OR(D134=Tabelle4!C$4,D135=Tabelle4!K$5),H134,MIN(F$10,H134)),H134),0),"")))</f>
        <v/>
      </c>
      <c r="M134" s="84" t="str">
        <f>IF(OR(G134=Tabelle4!A$12,G134=Tabelle4!A$13,G134=Tabelle4!A$16),"",IF(G134=Tabelle4!A$14,0.01, IF(G134=Tabelle4!A$15,IF(O$16="ja",0.125,0.08),0)))</f>
        <v/>
      </c>
      <c r="N134" s="148"/>
      <c r="O134" s="149"/>
      <c r="P134" s="150"/>
      <c r="Q134" s="92"/>
      <c r="R134" s="93"/>
      <c r="S134" s="134" t="str">
        <f>IF(X134=1,"1","")&amp;IF(Z134=1,"2","")&amp;IF(AB134=1,"3","")</f>
        <v/>
      </c>
      <c r="T134" s="132" t="str">
        <f>IF(W134=0,"---",(IF(AND(L134&lt;&gt;"",M134&lt;&gt;""),M134,0)*IF(N135="m",L134-O135,IF(L134&lt;&gt;"",L134,0))+ IF(OR(N135="", N135="m"),0,IF(AND(O135&lt;=L134,N134&lt;&gt;""),O135,0)*0.01*N135)
+R134*0.5)*W134*AA134*IF($A$15="Die obigen Angaben in den Zeilen 6 bis 11 sind noch unvollständig",0,1))</f>
        <v>---</v>
      </c>
      <c r="U134" s="128"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38" t="str">
        <f>IF(AND(T134="---",U134="---"),"---",IF(T134&lt;&gt;"---",T134,0)+IF(U134&lt;&gt;"---",U134,0))</f>
        <v>---</v>
      </c>
      <c r="W134" s="83">
        <f>IF(OR(B134="---",D135="bitte auswählen",I134="bitte auswählen",AND(H134="",Q134="",OR(K134=0,K135=0))),0,1)</f>
        <v>0</v>
      </c>
      <c r="X134" s="82">
        <f>IF(AND(B134="---",D135="bitte auswählen",I134="bitte auswählen"),0,IF(OR(B134="---",D134="bitte auswählen",I134="bitte auswählen",AND(H134="",Q134="",OR(K134=0,K135=0))),1,0))</f>
        <v>0</v>
      </c>
      <c r="Y134" s="81">
        <f>IF(Y135=I$16,IF(D134&lt;&gt;Tabelle4!C$4,0,1),1)</f>
        <v>1</v>
      </c>
      <c r="Z134" s="82">
        <f>IF(Y135=I$16,IF(D134&lt;&gt;Tabelle4!C$4,1,0),0)</f>
        <v>0</v>
      </c>
      <c r="AA134" s="90">
        <f>IF(C134="",1,IF(K$9="bitte angeben",0,IF(OR(C134&lt;EDATE(K$9,-6),K$9&lt;C134),0,1)))</f>
        <v>1</v>
      </c>
      <c r="AB134" s="91">
        <f>IF(C134="",0,IF(K$9="bitte angeben",1,IF(OR(C134&lt;EDATE(K$9,-6),K$9&lt;C134),1,0)))</f>
        <v>0</v>
      </c>
      <c r="AC134" s="3">
        <f>IF(OR(VLOOKUP(D135,Tabelle4!K$1:L$6,2,FALSE)=I$16,VLOOKUP(D135,Tabelle4!K$1:L$6,2,FALSE)=VLOOKUP($D$5,Tabelle3!$A$2:$H$100,3,FALSE)),0,1)</f>
        <v>1</v>
      </c>
    </row>
    <row r="135" spans="1:29" ht="10.5" customHeight="1" thickBot="1" x14ac:dyDescent="0.25">
      <c r="A135" s="141"/>
      <c r="B135" s="143"/>
      <c r="C135" s="145"/>
      <c r="D135" s="142" t="s">
        <v>22</v>
      </c>
      <c r="E135" s="142"/>
      <c r="F135" s="142"/>
      <c r="G135" s="246" t="s">
        <v>22</v>
      </c>
      <c r="H135" s="247"/>
      <c r="I135" s="98"/>
      <c r="J135" s="99"/>
      <c r="K135" s="85"/>
      <c r="L135" s="127"/>
      <c r="M135" s="86" t="str">
        <f>IF(M134="","","€ je km")</f>
        <v/>
      </c>
      <c r="N135" s="87"/>
      <c r="O135" s="136"/>
      <c r="P135" s="137"/>
      <c r="Q135" s="88"/>
      <c r="R135" s="89"/>
      <c r="S135" s="135"/>
      <c r="T135" s="133"/>
      <c r="U135" s="129"/>
      <c r="V135" s="139"/>
      <c r="W135" s="83"/>
      <c r="X135" s="82"/>
      <c r="Y135" s="82">
        <f>VLOOKUP(D135,Tabelle4!K$1:L$5,2,FALSE)</f>
        <v>0</v>
      </c>
      <c r="Z135" s="82"/>
      <c r="AA135" s="83"/>
      <c r="AB135" s="83"/>
    </row>
    <row r="136" spans="1:29" ht="10.5" customHeight="1" x14ac:dyDescent="0.2">
      <c r="A136" s="141">
        <v>57</v>
      </c>
      <c r="B136" s="143" t="str">
        <f>IF(C136="","---",(IF(WEEKDAY(C136,2)=1,"Mo",(IF(WEEKDAY(C136,2)=2,"Di",(IF(WEEKDAY(C136,2)=3,"Mi",(IF(WEEKDAY(C136,2)=4,"Do",(IF(WEEKDAY(C136,2)=5,"Fr",(IF(WEEKDAY(C136,2)=6,"Sa","So")))))))))))))</f>
        <v>---</v>
      </c>
      <c r="C136" s="144"/>
      <c r="D136" s="146" t="s">
        <v>22</v>
      </c>
      <c r="E136" s="146"/>
      <c r="F136" s="146"/>
      <c r="G136" s="113" t="s">
        <v>121</v>
      </c>
      <c r="H136" s="114"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30" t="s">
        <v>22</v>
      </c>
      <c r="J136" s="131"/>
      <c r="K136" s="112"/>
      <c r="L136" s="126" t="str">
        <f>IF(OR(H136="bitte angeben",H136="wird ausgefüllt",H136="keine Abrechn."),"",IF(G137="hin und zurück",ROUNDUP(2*IF(Y136=0,IF(OR(D136=Tabelle4!C$4,D137=Tabelle4!K$5),H136,MIN(F$10,H136)),H136),0),IF(OR(G137="nur hin",G137="nur zurück"),ROUNDUP(IF(Y136=0,IF(OR(D136=Tabelle4!C$4,D137=Tabelle4!K$5),H136,MIN(F$10,H136)),H136),0),"")))</f>
        <v/>
      </c>
      <c r="M136" s="84" t="str">
        <f>IF(OR(G136=Tabelle4!A$12,G136=Tabelle4!A$13,G136=Tabelle4!A$16),"",IF(G136=Tabelle4!A$14,0.01, IF(G136=Tabelle4!A$15,IF(O$16="ja",0.125,0.08),0)))</f>
        <v/>
      </c>
      <c r="N136" s="148"/>
      <c r="O136" s="149"/>
      <c r="P136" s="150"/>
      <c r="Q136" s="92"/>
      <c r="R136" s="93"/>
      <c r="S136" s="134" t="str">
        <f>IF(X136=1,"1","")&amp;IF(Z136=1,"2","")&amp;IF(AB136=1,"3","")</f>
        <v/>
      </c>
      <c r="T136" s="132" t="str">
        <f>IF(W136=0,"---",(IF(AND(L136&lt;&gt;"",M136&lt;&gt;""),M136,0)*IF(N137="m",L136-O137,IF(L136&lt;&gt;"",L136,0))+ IF(OR(N137="", N137="m"),0,IF(AND(O137&lt;=L136,N136&lt;&gt;""),O137,0)*0.01*N137)
+R136*0.5)*W136*AA136*IF($A$15="Die obigen Angaben in den Zeilen 6 bis 11 sind noch unvollständig",0,1))</f>
        <v>---</v>
      </c>
      <c r="U136" s="128"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38" t="str">
        <f>IF(AND(T136="---",U136="---"),"---",IF(T136&lt;&gt;"---",T136,0)+IF(U136&lt;&gt;"---",U136,0))</f>
        <v>---</v>
      </c>
      <c r="W136" s="83">
        <f>IF(OR(B136="---",D137="bitte auswählen",I136="bitte auswählen",AND(H136="",Q136="",OR(K136=0,K137=0))),0,1)</f>
        <v>0</v>
      </c>
      <c r="X136" s="82">
        <f>IF(AND(B136="---",D137="bitte auswählen",I136="bitte auswählen"),0,IF(OR(B136="---",D136="bitte auswählen",I136="bitte auswählen",AND(H136="",Q136="",OR(K136=0,K137=0))),1,0))</f>
        <v>0</v>
      </c>
      <c r="Y136" s="81">
        <f>IF(Y137=I$16,IF(D136&lt;&gt;Tabelle4!C$4,0,1),1)</f>
        <v>1</v>
      </c>
      <c r="Z136" s="82">
        <f>IF(Y137=I$16,IF(D136&lt;&gt;Tabelle4!C$4,1,0),0)</f>
        <v>0</v>
      </c>
      <c r="AA136" s="90">
        <f>IF(C136="",1,IF(K$9="bitte angeben",0,IF(OR(C136&lt;EDATE(K$9,-6),K$9&lt;C136),0,1)))</f>
        <v>1</v>
      </c>
      <c r="AB136" s="91">
        <f>IF(C136="",0,IF(K$9="bitte angeben",1,IF(OR(C136&lt;EDATE(K$9,-6),K$9&lt;C136),1,0)))</f>
        <v>0</v>
      </c>
      <c r="AC136" s="3">
        <f>IF(OR(VLOOKUP(D137,Tabelle4!K$1:L$6,2,FALSE)=I$16,VLOOKUP(D137,Tabelle4!K$1:L$6,2,FALSE)=VLOOKUP($D$5,Tabelle3!$A$2:$H$100,3,FALSE)),0,1)</f>
        <v>1</v>
      </c>
    </row>
    <row r="137" spans="1:29" ht="10.5" customHeight="1" thickBot="1" x14ac:dyDescent="0.25">
      <c r="A137" s="141"/>
      <c r="B137" s="143"/>
      <c r="C137" s="145"/>
      <c r="D137" s="142" t="s">
        <v>22</v>
      </c>
      <c r="E137" s="142"/>
      <c r="F137" s="142"/>
      <c r="G137" s="246" t="s">
        <v>22</v>
      </c>
      <c r="H137" s="247"/>
      <c r="I137" s="98"/>
      <c r="J137" s="99"/>
      <c r="K137" s="85"/>
      <c r="L137" s="127"/>
      <c r="M137" s="86" t="str">
        <f>IF(M136="","","€ je km")</f>
        <v/>
      </c>
      <c r="N137" s="87"/>
      <c r="O137" s="136"/>
      <c r="P137" s="137"/>
      <c r="Q137" s="88"/>
      <c r="R137" s="89"/>
      <c r="S137" s="135"/>
      <c r="T137" s="133"/>
      <c r="U137" s="129"/>
      <c r="V137" s="139"/>
      <c r="W137" s="83"/>
      <c r="X137" s="82"/>
      <c r="Y137" s="82">
        <f>VLOOKUP(D137,Tabelle4!K$1:L$5,2,FALSE)</f>
        <v>0</v>
      </c>
      <c r="Z137" s="82"/>
      <c r="AA137" s="83"/>
      <c r="AB137" s="83"/>
    </row>
    <row r="138" spans="1:29" ht="10.5" customHeight="1" x14ac:dyDescent="0.2">
      <c r="A138" s="141">
        <v>58</v>
      </c>
      <c r="B138" s="143" t="str">
        <f>IF(C138="","---",(IF(WEEKDAY(C138,2)=1,"Mo",(IF(WEEKDAY(C138,2)=2,"Di",(IF(WEEKDAY(C138,2)=3,"Mi",(IF(WEEKDAY(C138,2)=4,"Do",(IF(WEEKDAY(C138,2)=5,"Fr",(IF(WEEKDAY(C138,2)=6,"Sa","So")))))))))))))</f>
        <v>---</v>
      </c>
      <c r="C138" s="144"/>
      <c r="D138" s="146" t="s">
        <v>22</v>
      </c>
      <c r="E138" s="146"/>
      <c r="F138" s="146"/>
      <c r="G138" s="113" t="s">
        <v>121</v>
      </c>
      <c r="H138" s="114"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30" t="s">
        <v>22</v>
      </c>
      <c r="J138" s="131"/>
      <c r="K138" s="112"/>
      <c r="L138" s="126" t="str">
        <f>IF(OR(H138="bitte angeben",H138="wird ausgefüllt",H138="keine Abrechn."),"",IF(G139="hin und zurück",ROUNDUP(2*IF(Y138=0,IF(OR(D138=Tabelle4!C$4,D139=Tabelle4!K$5),H138,MIN(F$10,H138)),H138),0),IF(OR(G139="nur hin",G139="nur zurück"),ROUNDUP(IF(Y138=0,IF(OR(D138=Tabelle4!C$4,D139=Tabelle4!K$5),H138,MIN(F$10,H138)),H138),0),"")))</f>
        <v/>
      </c>
      <c r="M138" s="84" t="str">
        <f>IF(OR(G138=Tabelle4!A$12,G138=Tabelle4!A$13,G138=Tabelle4!A$16),"",IF(G138=Tabelle4!A$14,0.01, IF(G138=Tabelle4!A$15,IF(O$16="ja",0.125,0.08),0)))</f>
        <v/>
      </c>
      <c r="N138" s="148"/>
      <c r="O138" s="149"/>
      <c r="P138" s="150"/>
      <c r="Q138" s="92"/>
      <c r="R138" s="93"/>
      <c r="S138" s="134" t="str">
        <f>IF(X138=1,"1","")&amp;IF(Z138=1,"2","")&amp;IF(AB138=1,"3","")</f>
        <v/>
      </c>
      <c r="T138" s="132" t="str">
        <f>IF(W138=0,"---",(IF(AND(L138&lt;&gt;"",M138&lt;&gt;""),M138,0)*IF(N139="m",L138-O139,IF(L138&lt;&gt;"",L138,0))+ IF(OR(N139="", N139="m"),0,IF(AND(O139&lt;=L138,N138&lt;&gt;""),O139,0)*0.01*N139)
+R138*0.5)*W138*AA138*IF($A$15="Die obigen Angaben in den Zeilen 6 bis 11 sind noch unvollständig",0,1))</f>
        <v>---</v>
      </c>
      <c r="U138" s="128"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38" t="str">
        <f>IF(AND(T138="---",U138="---"),"---",IF(T138&lt;&gt;"---",T138,0)+IF(U138&lt;&gt;"---",U138,0))</f>
        <v>---</v>
      </c>
      <c r="W138" s="83">
        <f>IF(OR(B138="---",D139="bitte auswählen",I138="bitte auswählen",AND(H138="",Q138="",OR(K138=0,K139=0))),0,1)</f>
        <v>0</v>
      </c>
      <c r="X138" s="82">
        <f>IF(AND(B138="---",D139="bitte auswählen",I138="bitte auswählen"),0,IF(OR(B138="---",D138="bitte auswählen",I138="bitte auswählen",AND(H138="",Q138="",OR(K138=0,K139=0))),1,0))</f>
        <v>0</v>
      </c>
      <c r="Y138" s="81">
        <f>IF(Y139=I$16,IF(D138&lt;&gt;Tabelle4!C$4,0,1),1)</f>
        <v>1</v>
      </c>
      <c r="Z138" s="82">
        <f>IF(Y139=I$16,IF(D138&lt;&gt;Tabelle4!C$4,1,0),0)</f>
        <v>0</v>
      </c>
      <c r="AA138" s="90">
        <f>IF(C138="",1,IF(K$9="bitte angeben",0,IF(OR(C138&lt;EDATE(K$9,-6),K$9&lt;C138),0,1)))</f>
        <v>1</v>
      </c>
      <c r="AB138" s="91">
        <f>IF(C138="",0,IF(K$9="bitte angeben",1,IF(OR(C138&lt;EDATE(K$9,-6),K$9&lt;C138),1,0)))</f>
        <v>0</v>
      </c>
      <c r="AC138" s="3">
        <f>IF(OR(VLOOKUP(D139,Tabelle4!K$1:L$6,2,FALSE)=I$16,VLOOKUP(D139,Tabelle4!K$1:L$6,2,FALSE)=VLOOKUP($D$5,Tabelle3!$A$2:$H$100,3,FALSE)),0,1)</f>
        <v>1</v>
      </c>
    </row>
    <row r="139" spans="1:29" ht="10.5" customHeight="1" thickBot="1" x14ac:dyDescent="0.25">
      <c r="A139" s="141"/>
      <c r="B139" s="143"/>
      <c r="C139" s="145"/>
      <c r="D139" s="142" t="s">
        <v>22</v>
      </c>
      <c r="E139" s="142"/>
      <c r="F139" s="142"/>
      <c r="G139" s="246" t="s">
        <v>22</v>
      </c>
      <c r="H139" s="247"/>
      <c r="I139" s="98"/>
      <c r="J139" s="99"/>
      <c r="K139" s="85"/>
      <c r="L139" s="127"/>
      <c r="M139" s="86" t="str">
        <f>IF(M138="","","€ je km")</f>
        <v/>
      </c>
      <c r="N139" s="87"/>
      <c r="O139" s="136"/>
      <c r="P139" s="137"/>
      <c r="Q139" s="88"/>
      <c r="R139" s="89"/>
      <c r="S139" s="135"/>
      <c r="T139" s="133"/>
      <c r="U139" s="129"/>
      <c r="V139" s="139"/>
      <c r="W139" s="83"/>
      <c r="X139" s="82"/>
      <c r="Y139" s="82">
        <f>VLOOKUP(D139,Tabelle4!K$1:L$5,2,FALSE)</f>
        <v>0</v>
      </c>
      <c r="Z139" s="82"/>
      <c r="AA139" s="83"/>
      <c r="AB139" s="83"/>
    </row>
    <row r="140" spans="1:29" ht="10.5" customHeight="1" x14ac:dyDescent="0.2">
      <c r="A140" s="141">
        <v>59</v>
      </c>
      <c r="B140" s="143" t="str">
        <f>IF(C140="","---",(IF(WEEKDAY(C140,2)=1,"Mo",(IF(WEEKDAY(C140,2)=2,"Di",(IF(WEEKDAY(C140,2)=3,"Mi",(IF(WEEKDAY(C140,2)=4,"Do",(IF(WEEKDAY(C140,2)=5,"Fr",(IF(WEEKDAY(C140,2)=6,"Sa","So")))))))))))))</f>
        <v>---</v>
      </c>
      <c r="C140" s="144"/>
      <c r="D140" s="146" t="s">
        <v>22</v>
      </c>
      <c r="E140" s="146"/>
      <c r="F140" s="146"/>
      <c r="G140" s="113" t="s">
        <v>121</v>
      </c>
      <c r="H140" s="114"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30" t="s">
        <v>22</v>
      </c>
      <c r="J140" s="131"/>
      <c r="K140" s="112"/>
      <c r="L140" s="126" t="str">
        <f>IF(OR(H140="bitte angeben",H140="wird ausgefüllt",H140="keine Abrechn."),"",IF(G141="hin und zurück",ROUNDUP(2*IF(Y140=0,IF(OR(D140=Tabelle4!C$4,D141=Tabelle4!K$5),H140,MIN(F$10,H140)),H140),0),IF(OR(G141="nur hin",G141="nur zurück"),ROUNDUP(IF(Y140=0,IF(OR(D140=Tabelle4!C$4,D141=Tabelle4!K$5),H140,MIN(F$10,H140)),H140),0),"")))</f>
        <v/>
      </c>
      <c r="M140" s="84" t="str">
        <f>IF(OR(G140=Tabelle4!A$12,G140=Tabelle4!A$13,G140=Tabelle4!A$16),"",IF(G140=Tabelle4!A$14,0.01, IF(G140=Tabelle4!A$15,IF(O$16="ja",0.125,0.08),0)))</f>
        <v/>
      </c>
      <c r="N140" s="148"/>
      <c r="O140" s="149"/>
      <c r="P140" s="150"/>
      <c r="Q140" s="92"/>
      <c r="R140" s="93"/>
      <c r="S140" s="134" t="str">
        <f>IF(X140=1,"1","")&amp;IF(Z140=1,"2","")&amp;IF(AB140=1,"3","")</f>
        <v/>
      </c>
      <c r="T140" s="132" t="str">
        <f>IF(W140=0,"---",(IF(AND(L140&lt;&gt;"",M140&lt;&gt;""),M140,0)*IF(N141="m",L140-O141,IF(L140&lt;&gt;"",L140,0))+ IF(OR(N141="", N141="m"),0,IF(AND(O141&lt;=L140,N140&lt;&gt;""),O141,0)*0.01*N141)
+R140*0.5)*W140*AA140*IF($A$15="Die obigen Angaben in den Zeilen 6 bis 11 sind noch unvollständig",0,1))</f>
        <v>---</v>
      </c>
      <c r="U140" s="128"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38" t="str">
        <f>IF(AND(T140="---",U140="---"),"---",IF(T140&lt;&gt;"---",T140,0)+IF(U140&lt;&gt;"---",U140,0))</f>
        <v>---</v>
      </c>
      <c r="W140" s="83">
        <f>IF(OR(B140="---",D141="bitte auswählen",I140="bitte auswählen",AND(H140="",Q140="",OR(K140=0,K141=0))),0,1)</f>
        <v>0</v>
      </c>
      <c r="X140" s="82">
        <f>IF(AND(B140="---",D141="bitte auswählen",I140="bitte auswählen"),0,IF(OR(B140="---",D140="bitte auswählen",I140="bitte auswählen",AND(H140="",Q140="",OR(K140=0,K141=0))),1,0))</f>
        <v>0</v>
      </c>
      <c r="Y140" s="81">
        <f>IF(Y141=I$16,IF(D140&lt;&gt;Tabelle4!C$4,0,1),1)</f>
        <v>1</v>
      </c>
      <c r="Z140" s="82">
        <f>IF(Y141=I$16,IF(D140&lt;&gt;Tabelle4!C$4,1,0),0)</f>
        <v>0</v>
      </c>
      <c r="AA140" s="90">
        <f>IF(C140="",1,IF(K$9="bitte angeben",0,IF(OR(C140&lt;EDATE(K$9,-6),K$9&lt;C140),0,1)))</f>
        <v>1</v>
      </c>
      <c r="AB140" s="91">
        <f>IF(C140="",0,IF(K$9="bitte angeben",1,IF(OR(C140&lt;EDATE(K$9,-6),K$9&lt;C140),1,0)))</f>
        <v>0</v>
      </c>
      <c r="AC140" s="3">
        <f>IF(OR(VLOOKUP(D141,Tabelle4!K$1:L$6,2,FALSE)=I$16,VLOOKUP(D141,Tabelle4!K$1:L$6,2,FALSE)=VLOOKUP($D$5,Tabelle3!$A$2:$H$100,3,FALSE)),0,1)</f>
        <v>1</v>
      </c>
    </row>
    <row r="141" spans="1:29" ht="10.5" customHeight="1" thickBot="1" x14ac:dyDescent="0.25">
      <c r="A141" s="141"/>
      <c r="B141" s="143"/>
      <c r="C141" s="145"/>
      <c r="D141" s="142" t="s">
        <v>22</v>
      </c>
      <c r="E141" s="142"/>
      <c r="F141" s="142"/>
      <c r="G141" s="246" t="s">
        <v>22</v>
      </c>
      <c r="H141" s="247"/>
      <c r="I141" s="98"/>
      <c r="J141" s="99"/>
      <c r="K141" s="85"/>
      <c r="L141" s="127"/>
      <c r="M141" s="86" t="str">
        <f>IF(M140="","","€ je km")</f>
        <v/>
      </c>
      <c r="N141" s="87"/>
      <c r="O141" s="136"/>
      <c r="P141" s="137"/>
      <c r="Q141" s="88"/>
      <c r="R141" s="89"/>
      <c r="S141" s="135"/>
      <c r="T141" s="133"/>
      <c r="U141" s="129"/>
      <c r="V141" s="139"/>
      <c r="W141" s="83"/>
      <c r="X141" s="82"/>
      <c r="Y141" s="82">
        <f>VLOOKUP(D141,Tabelle4!K$1:L$5,2,FALSE)</f>
        <v>0</v>
      </c>
      <c r="Z141" s="82"/>
      <c r="AA141" s="83"/>
      <c r="AB141" s="83"/>
    </row>
    <row r="142" spans="1:29" ht="10.5" customHeight="1" x14ac:dyDescent="0.2">
      <c r="A142" s="141">
        <v>60</v>
      </c>
      <c r="B142" s="143" t="str">
        <f>IF(C142="","---",(IF(WEEKDAY(C142,2)=1,"Mo",(IF(WEEKDAY(C142,2)=2,"Di",(IF(WEEKDAY(C142,2)=3,"Mi",(IF(WEEKDAY(C142,2)=4,"Do",(IF(WEEKDAY(C142,2)=5,"Fr",(IF(WEEKDAY(C142,2)=6,"Sa","So")))))))))))))</f>
        <v>---</v>
      </c>
      <c r="C142" s="144"/>
      <c r="D142" s="146" t="s">
        <v>22</v>
      </c>
      <c r="E142" s="146"/>
      <c r="F142" s="146"/>
      <c r="G142" s="113" t="s">
        <v>121</v>
      </c>
      <c r="H142" s="114"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30" t="s">
        <v>22</v>
      </c>
      <c r="J142" s="131"/>
      <c r="K142" s="112"/>
      <c r="L142" s="126" t="str">
        <f>IF(OR(H142="bitte angeben",H142="wird ausgefüllt",H142="keine Abrechn."),"",IF(G143="hin und zurück",ROUNDUP(2*IF(Y142=0,IF(OR(D142=Tabelle4!C$4,D143=Tabelle4!K$5),H142,MIN(F$10,H142)),H142),0),IF(OR(G143="nur hin",G143="nur zurück"),ROUNDUP(IF(Y142=0,IF(OR(D142=Tabelle4!C$4,D143=Tabelle4!K$5),H142,MIN(F$10,H142)),H142),0),"")))</f>
        <v/>
      </c>
      <c r="M142" s="84" t="str">
        <f>IF(OR(G142=Tabelle4!A$12,G142=Tabelle4!A$13,G142=Tabelle4!A$16),"",IF(G142=Tabelle4!A$14,0.01, IF(G142=Tabelle4!A$15,IF(O$16="ja",0.125,0.08),0)))</f>
        <v/>
      </c>
      <c r="N142" s="148"/>
      <c r="O142" s="149"/>
      <c r="P142" s="150"/>
      <c r="Q142" s="92"/>
      <c r="R142" s="93"/>
      <c r="S142" s="134" t="str">
        <f>IF(X142=1,"1","")&amp;IF(Z142=1,"2","")&amp;IF(AB142=1,"3","")</f>
        <v/>
      </c>
      <c r="T142" s="132" t="str">
        <f>IF(W142=0,"---",(IF(AND(L142&lt;&gt;"",M142&lt;&gt;""),M142,0)*IF(N143="m",L142-O143,IF(L142&lt;&gt;"",L142,0))+ IF(OR(N143="", N143="m"),0,IF(AND(O143&lt;=L142,N142&lt;&gt;""),O143,0)*0.01*N143)
+R142*0.5)*W142*AA142*IF($A$15="Die obigen Angaben in den Zeilen 6 bis 11 sind noch unvollständig",0,1))</f>
        <v>---</v>
      </c>
      <c r="U142" s="128"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38" t="str">
        <f>IF(AND(T142="---",U142="---"),"---",IF(T142&lt;&gt;"---",T142,0)+IF(U142&lt;&gt;"---",U142,0))</f>
        <v>---</v>
      </c>
      <c r="W142" s="83">
        <f>IF(OR(B142="---",D143="bitte auswählen",I142="bitte auswählen",AND(H142="",Q142="",OR(K142=0,K143=0))),0,1)</f>
        <v>0</v>
      </c>
      <c r="X142" s="82">
        <f>IF(AND(B142="---",D143="bitte auswählen",I142="bitte auswählen"),0,IF(OR(B142="---",D142="bitte auswählen",I142="bitte auswählen",AND(H142="",Q142="",OR(K142=0,K143=0))),1,0))</f>
        <v>0</v>
      </c>
      <c r="Y142" s="81">
        <f>IF(Y143=I$16,IF(D142&lt;&gt;Tabelle4!C$4,0,1),1)</f>
        <v>1</v>
      </c>
      <c r="Z142" s="82">
        <f>IF(Y143=I$16,IF(D142&lt;&gt;Tabelle4!C$4,1,0),0)</f>
        <v>0</v>
      </c>
      <c r="AA142" s="90">
        <f>IF(C142="",1,IF(K$9="bitte angeben",0,IF(OR(C142&lt;EDATE(K$9,-6),K$9&lt;C142),0,1)))</f>
        <v>1</v>
      </c>
      <c r="AB142" s="91">
        <f>IF(C142="",0,IF(K$9="bitte angeben",1,IF(OR(C142&lt;EDATE(K$9,-6),K$9&lt;C142),1,0)))</f>
        <v>0</v>
      </c>
      <c r="AC142" s="3">
        <f>IF(OR(VLOOKUP(D143,Tabelle4!K$1:L$6,2,FALSE)=I$16,VLOOKUP(D143,Tabelle4!K$1:L$6,2,FALSE)=VLOOKUP($D$5,Tabelle3!$A$2:$H$100,3,FALSE)),0,1)</f>
        <v>1</v>
      </c>
    </row>
    <row r="143" spans="1:29" ht="10.5" customHeight="1" thickBot="1" x14ac:dyDescent="0.25">
      <c r="A143" s="166"/>
      <c r="B143" s="161"/>
      <c r="C143" s="145"/>
      <c r="D143" s="142" t="s">
        <v>22</v>
      </c>
      <c r="E143" s="142"/>
      <c r="F143" s="142"/>
      <c r="G143" s="246" t="s">
        <v>22</v>
      </c>
      <c r="H143" s="247"/>
      <c r="I143" s="98"/>
      <c r="J143" s="99"/>
      <c r="K143" s="85"/>
      <c r="L143" s="127"/>
      <c r="M143" s="86" t="str">
        <f>IF(M142="","","€ je km")</f>
        <v/>
      </c>
      <c r="N143" s="87"/>
      <c r="O143" s="136"/>
      <c r="P143" s="137"/>
      <c r="Q143" s="88"/>
      <c r="R143" s="89"/>
      <c r="S143" s="135"/>
      <c r="T143" s="133"/>
      <c r="U143" s="129"/>
      <c r="V143" s="139"/>
      <c r="W143" s="83"/>
      <c r="X143" s="82"/>
      <c r="Y143" s="82">
        <f>VLOOKUP(D143,Tabelle4!K$1:L$5,2,FALSE)</f>
        <v>0</v>
      </c>
      <c r="Z143" s="82"/>
      <c r="AA143" s="83"/>
      <c r="AB143" s="83"/>
    </row>
    <row r="144" spans="1:29" ht="13.5" thickBot="1" x14ac:dyDescent="0.25">
      <c r="A144" s="11"/>
      <c r="B144" s="12"/>
      <c r="C144" s="13"/>
      <c r="D144" s="13"/>
      <c r="E144" s="13"/>
      <c r="F144" s="13"/>
      <c r="G144" s="13"/>
      <c r="H144" s="13"/>
      <c r="I144" s="151" t="s">
        <v>9</v>
      </c>
      <c r="J144" s="152"/>
      <c r="K144" s="153"/>
      <c r="L144" s="14">
        <f>SUM(L24:L143)</f>
        <v>0</v>
      </c>
      <c r="M144" s="15"/>
      <c r="N144" s="15"/>
      <c r="O144" s="15"/>
      <c r="P144" s="15"/>
      <c r="Q144" s="60">
        <f>COUNTIF(Q24:R143,"f")+COUNTIF(Q24:R143,"a")</f>
        <v>0</v>
      </c>
      <c r="R144" s="15"/>
      <c r="S144" s="15"/>
      <c r="T144" s="154" t="s">
        <v>1</v>
      </c>
      <c r="U144" s="155"/>
      <c r="V144" s="18">
        <f>SUM(V24:V143)</f>
        <v>0</v>
      </c>
      <c r="Y144" s="81"/>
      <c r="Z144" s="82"/>
      <c r="AB144" s="30"/>
    </row>
    <row r="145" spans="8:28" x14ac:dyDescent="0.2">
      <c r="H145" s="10"/>
      <c r="I145" s="9"/>
      <c r="J145" s="80"/>
      <c r="Y145" s="82"/>
      <c r="Z145" s="82"/>
    </row>
    <row r="146" spans="8:28" x14ac:dyDescent="0.2">
      <c r="Y146" s="81"/>
      <c r="Z146" s="82"/>
      <c r="AB146" s="30"/>
    </row>
    <row r="147" spans="8:28" x14ac:dyDescent="0.2">
      <c r="Y147" s="82"/>
      <c r="Z147" s="82"/>
    </row>
    <row r="148" spans="8:28" x14ac:dyDescent="0.2">
      <c r="Y148" s="81"/>
      <c r="Z148" s="82"/>
      <c r="AB148" s="30"/>
    </row>
    <row r="149" spans="8:28" x14ac:dyDescent="0.2">
      <c r="Y149" s="82"/>
      <c r="Z149" s="82"/>
    </row>
    <row r="150" spans="8:28" x14ac:dyDescent="0.2">
      <c r="Y150" s="81"/>
      <c r="Z150" s="82"/>
      <c r="AB150" s="30"/>
    </row>
    <row r="151" spans="8:28" x14ac:dyDescent="0.2">
      <c r="Y151" s="82"/>
      <c r="Z151" s="82"/>
    </row>
    <row r="152" spans="8:28" x14ac:dyDescent="0.2">
      <c r="Y152" s="81"/>
      <c r="Z152" s="82"/>
      <c r="AB152" s="30"/>
    </row>
    <row r="153" spans="8:28" x14ac:dyDescent="0.2">
      <c r="Y153" s="82"/>
      <c r="Z153" s="82"/>
    </row>
    <row r="154" spans="8:28" x14ac:dyDescent="0.2">
      <c r="Y154" s="81"/>
      <c r="Z154" s="82"/>
      <c r="AB154" s="30"/>
    </row>
    <row r="155" spans="8:28" x14ac:dyDescent="0.2">
      <c r="Y155" s="82"/>
      <c r="Z155" s="82"/>
    </row>
    <row r="156" spans="8:28" x14ac:dyDescent="0.2">
      <c r="AB156" s="30"/>
    </row>
    <row r="158" spans="8:28" x14ac:dyDescent="0.2">
      <c r="AB158" s="30"/>
    </row>
    <row r="159" spans="8:28" x14ac:dyDescent="0.2">
      <c r="AB159" s="30"/>
    </row>
  </sheetData>
  <sheetProtection password="C97D" sheet="1" objects="1" scenarios="1"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450000000000003" customHeight="1" x14ac:dyDescent="0.15">
      <c r="A2" s="346" t="s">
        <v>103</v>
      </c>
      <c r="B2" s="346"/>
    </row>
    <row r="3" spans="1:2" x14ac:dyDescent="0.15">
      <c r="A3" s="23" t="s">
        <v>54</v>
      </c>
    </row>
    <row r="4" spans="1:2" ht="165.6" customHeight="1" x14ac:dyDescent="0.15">
      <c r="A4" s="346" t="s">
        <v>99</v>
      </c>
      <c r="B4" s="346"/>
    </row>
    <row r="5" spans="1:2" x14ac:dyDescent="0.15">
      <c r="A5" s="347" t="s">
        <v>73</v>
      </c>
      <c r="B5" s="347"/>
    </row>
    <row r="6" spans="1:2" ht="208.5" customHeight="1" x14ac:dyDescent="0.15">
      <c r="A6" s="346" t="s">
        <v>100</v>
      </c>
      <c r="B6" s="346"/>
    </row>
    <row r="7" spans="1:2" ht="113.25" customHeight="1" x14ac:dyDescent="0.15">
      <c r="A7" s="346" t="s">
        <v>101</v>
      </c>
      <c r="B7" s="346"/>
    </row>
    <row r="8" spans="1:2" ht="50.45" customHeight="1" x14ac:dyDescent="0.15">
      <c r="A8" s="346" t="s">
        <v>102</v>
      </c>
      <c r="B8" s="346"/>
    </row>
    <row r="9" spans="1:2" ht="41.1" customHeight="1" x14ac:dyDescent="0.15">
      <c r="A9" s="346" t="s">
        <v>57</v>
      </c>
      <c r="B9" s="348"/>
    </row>
    <row r="10" spans="1:2" x14ac:dyDescent="0.15">
      <c r="A10" s="24" t="s">
        <v>91</v>
      </c>
      <c r="B10" s="22"/>
    </row>
    <row r="11" spans="1:2" ht="158.25" customHeight="1" x14ac:dyDescent="0.15">
      <c r="A11" s="346" t="s">
        <v>104</v>
      </c>
      <c r="B11" s="346"/>
    </row>
    <row r="12" spans="1:2" ht="23.25" customHeight="1" x14ac:dyDescent="0.15">
      <c r="A12" s="24" t="s">
        <v>56</v>
      </c>
      <c r="B12" s="22"/>
    </row>
    <row r="13" spans="1:2" ht="81" customHeight="1" x14ac:dyDescent="0.15">
      <c r="A13" s="346" t="s">
        <v>74</v>
      </c>
      <c r="B13" s="346"/>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selection activeCell="B44" sqref="B44"/>
    </sheetView>
  </sheetViews>
  <sheetFormatPr baseColWidth="10" defaultRowHeight="12" customHeight="1" x14ac:dyDescent="0.2"/>
  <cols>
    <col min="1" max="1" width="29.5703125" customWidth="1"/>
    <col min="2" max="2" width="29.5703125" style="16" customWidth="1"/>
    <col min="3" max="3" width="29.5703125" style="5" customWidth="1"/>
    <col min="4" max="4" width="24.7109375" customWidth="1"/>
    <col min="5" max="5" width="20.5703125" customWidth="1"/>
    <col min="6" max="7" width="20.5703125" style="16" customWidth="1"/>
    <col min="9" max="9" width="24.42578125" style="16" customWidth="1"/>
  </cols>
  <sheetData>
    <row r="1" spans="1:10" s="16" customFormat="1" ht="12" customHeight="1" x14ac:dyDescent="0.2">
      <c r="A1" s="73" t="s">
        <v>105</v>
      </c>
      <c r="B1" s="73" t="s">
        <v>122</v>
      </c>
      <c r="C1" s="73" t="s">
        <v>123</v>
      </c>
      <c r="D1" s="73" t="s">
        <v>124</v>
      </c>
      <c r="E1" s="73" t="s">
        <v>125</v>
      </c>
      <c r="F1" s="73" t="s">
        <v>126</v>
      </c>
      <c r="G1" s="73" t="s">
        <v>127</v>
      </c>
      <c r="H1" s="73" t="s">
        <v>128</v>
      </c>
    </row>
    <row r="2" spans="1:10" ht="12" customHeight="1" x14ac:dyDescent="0.2">
      <c r="A2" s="4" t="s">
        <v>22</v>
      </c>
      <c r="B2" s="4"/>
      <c r="C2" s="4" t="s">
        <v>43</v>
      </c>
      <c r="D2" s="4" t="s">
        <v>43</v>
      </c>
      <c r="E2" s="4" t="s">
        <v>43</v>
      </c>
      <c r="F2" s="4"/>
      <c r="G2" s="4"/>
      <c r="H2" s="4" t="s">
        <v>43</v>
      </c>
    </row>
    <row r="3" spans="1:10" ht="12" customHeight="1" x14ac:dyDescent="0.2">
      <c r="A3" s="115" t="s">
        <v>130</v>
      </c>
      <c r="B3" s="115">
        <v>77654</v>
      </c>
      <c r="C3" s="115" t="s">
        <v>134</v>
      </c>
      <c r="D3" s="116" t="s">
        <v>131</v>
      </c>
      <c r="E3" s="116" t="s">
        <v>132</v>
      </c>
      <c r="F3" s="117"/>
      <c r="G3" s="115"/>
      <c r="H3" s="118" t="s">
        <v>14</v>
      </c>
      <c r="I3"/>
    </row>
    <row r="4" spans="1:10" ht="12" customHeight="1" x14ac:dyDescent="0.2">
      <c r="A4" s="115" t="s">
        <v>133</v>
      </c>
      <c r="B4" s="115">
        <v>77654</v>
      </c>
      <c r="C4" s="115" t="s">
        <v>134</v>
      </c>
      <c r="D4" s="116" t="s">
        <v>135</v>
      </c>
      <c r="E4" s="116" t="s">
        <v>25</v>
      </c>
      <c r="F4" s="117"/>
      <c r="G4" s="115"/>
      <c r="H4" s="118" t="s">
        <v>15</v>
      </c>
      <c r="J4" s="16"/>
    </row>
    <row r="5" spans="1:10" ht="12" customHeight="1" x14ac:dyDescent="0.2">
      <c r="A5" s="115" t="s">
        <v>136</v>
      </c>
      <c r="B5" s="115">
        <v>79725</v>
      </c>
      <c r="C5" s="115" t="s">
        <v>137</v>
      </c>
      <c r="D5" s="116" t="s">
        <v>138</v>
      </c>
      <c r="E5" s="116" t="s">
        <v>139</v>
      </c>
      <c r="F5" s="117"/>
      <c r="G5" s="115"/>
      <c r="H5" s="118" t="s">
        <v>14</v>
      </c>
      <c r="J5" s="16"/>
    </row>
    <row r="6" spans="1:10" ht="12" customHeight="1" x14ac:dyDescent="0.2">
      <c r="A6" s="115" t="s">
        <v>140</v>
      </c>
      <c r="B6" s="115">
        <v>79102</v>
      </c>
      <c r="C6" s="115" t="s">
        <v>20</v>
      </c>
      <c r="D6" s="116" t="s">
        <v>141</v>
      </c>
      <c r="E6" s="116" t="s">
        <v>142</v>
      </c>
      <c r="F6" s="117"/>
      <c r="G6" s="115"/>
      <c r="H6" s="118" t="s">
        <v>15</v>
      </c>
      <c r="J6" s="16"/>
    </row>
    <row r="7" spans="1:10" ht="12" customHeight="1" x14ac:dyDescent="0.2">
      <c r="A7" s="115" t="s">
        <v>143</v>
      </c>
      <c r="B7" s="115">
        <v>69115</v>
      </c>
      <c r="C7" s="115" t="s">
        <v>144</v>
      </c>
      <c r="D7" s="116" t="s">
        <v>145</v>
      </c>
      <c r="E7" s="116" t="s">
        <v>20</v>
      </c>
      <c r="F7" s="117"/>
      <c r="G7" s="115"/>
      <c r="H7" s="118" t="s">
        <v>15</v>
      </c>
      <c r="J7" s="16"/>
    </row>
    <row r="8" spans="1:10" ht="12" customHeight="1" x14ac:dyDescent="0.2">
      <c r="A8" s="115" t="s">
        <v>146</v>
      </c>
      <c r="B8" s="115">
        <v>78315</v>
      </c>
      <c r="C8" s="115" t="s">
        <v>147</v>
      </c>
      <c r="D8" s="116" t="s">
        <v>148</v>
      </c>
      <c r="E8" s="116" t="s">
        <v>149</v>
      </c>
      <c r="F8" s="117"/>
      <c r="G8" s="115"/>
      <c r="H8" s="118" t="s">
        <v>14</v>
      </c>
      <c r="I8"/>
    </row>
    <row r="9" spans="1:10" ht="12" customHeight="1" x14ac:dyDescent="0.2">
      <c r="A9" s="115" t="s">
        <v>150</v>
      </c>
      <c r="B9" s="115">
        <v>78054</v>
      </c>
      <c r="C9" s="115" t="s">
        <v>151</v>
      </c>
      <c r="D9" s="116" t="s">
        <v>152</v>
      </c>
      <c r="E9" s="116" t="s">
        <v>153</v>
      </c>
      <c r="F9" s="117"/>
      <c r="G9" s="115"/>
      <c r="H9" s="118" t="s">
        <v>14</v>
      </c>
      <c r="I9"/>
    </row>
    <row r="10" spans="1:10" ht="12" customHeight="1" x14ac:dyDescent="0.2">
      <c r="A10" s="115" t="s">
        <v>154</v>
      </c>
      <c r="B10" s="115">
        <v>76534</v>
      </c>
      <c r="C10" s="115" t="s">
        <v>155</v>
      </c>
      <c r="D10" s="116" t="s">
        <v>156</v>
      </c>
      <c r="E10" s="116" t="s">
        <v>157</v>
      </c>
      <c r="F10" s="117"/>
      <c r="G10" s="115"/>
      <c r="H10" s="118" t="s">
        <v>14</v>
      </c>
      <c r="I10"/>
    </row>
    <row r="11" spans="1:10" ht="12" customHeight="1" x14ac:dyDescent="0.2">
      <c r="A11" s="115" t="s">
        <v>158</v>
      </c>
      <c r="B11" s="115">
        <v>79104</v>
      </c>
      <c r="C11" s="115" t="s">
        <v>20</v>
      </c>
      <c r="D11" s="116" t="s">
        <v>159</v>
      </c>
      <c r="E11" s="116" t="s">
        <v>160</v>
      </c>
      <c r="F11" s="117"/>
      <c r="G11" s="115"/>
      <c r="H11" s="118" t="s">
        <v>15</v>
      </c>
      <c r="I11"/>
    </row>
    <row r="12" spans="1:10" ht="12" customHeight="1" x14ac:dyDescent="0.2">
      <c r="A12" s="115" t="s">
        <v>161</v>
      </c>
      <c r="B12" s="115">
        <v>78056</v>
      </c>
      <c r="C12" s="115" t="s">
        <v>151</v>
      </c>
      <c r="D12" s="116" t="s">
        <v>162</v>
      </c>
      <c r="E12" s="116" t="s">
        <v>151</v>
      </c>
      <c r="F12" s="117"/>
      <c r="G12" s="115"/>
      <c r="H12" s="118" t="s">
        <v>14</v>
      </c>
      <c r="I12"/>
    </row>
    <row r="13" spans="1:10" ht="12" customHeight="1" x14ac:dyDescent="0.2">
      <c r="A13" s="115" t="s">
        <v>163</v>
      </c>
      <c r="B13" s="115">
        <v>78224</v>
      </c>
      <c r="C13" s="115" t="s">
        <v>164</v>
      </c>
      <c r="D13" s="116" t="s">
        <v>165</v>
      </c>
      <c r="E13" s="116" t="s">
        <v>166</v>
      </c>
      <c r="F13" s="117"/>
      <c r="G13" s="115"/>
      <c r="H13" s="118" t="s">
        <v>14</v>
      </c>
      <c r="I13"/>
    </row>
    <row r="14" spans="1:10" ht="12" customHeight="1" x14ac:dyDescent="0.2">
      <c r="A14" s="115" t="s">
        <v>167</v>
      </c>
      <c r="B14" s="115">
        <v>77767</v>
      </c>
      <c r="C14" s="115" t="s">
        <v>168</v>
      </c>
      <c r="D14" s="116" t="s">
        <v>169</v>
      </c>
      <c r="E14" s="116" t="s">
        <v>25</v>
      </c>
      <c r="F14" s="117"/>
      <c r="G14" s="115"/>
      <c r="H14" s="118" t="s">
        <v>14</v>
      </c>
      <c r="I14"/>
    </row>
    <row r="15" spans="1:10" ht="12" customHeight="1" x14ac:dyDescent="0.2">
      <c r="A15" s="119" t="s">
        <v>170</v>
      </c>
      <c r="B15" s="119">
        <v>78588</v>
      </c>
      <c r="C15" s="119" t="s">
        <v>171</v>
      </c>
      <c r="D15" s="116" t="s">
        <v>172</v>
      </c>
      <c r="E15" s="116" t="s">
        <v>173</v>
      </c>
      <c r="F15" s="120"/>
      <c r="G15" s="119"/>
      <c r="H15" s="118" t="s">
        <v>14</v>
      </c>
      <c r="I15"/>
    </row>
    <row r="16" spans="1:10" ht="12" customHeight="1" x14ac:dyDescent="0.2">
      <c r="A16" s="115" t="s">
        <v>174</v>
      </c>
      <c r="B16" s="115">
        <v>79336</v>
      </c>
      <c r="C16" s="115" t="s">
        <v>175</v>
      </c>
      <c r="D16" s="116" t="s">
        <v>176</v>
      </c>
      <c r="E16" s="116" t="s">
        <v>134</v>
      </c>
      <c r="F16" s="117"/>
      <c r="G16" s="115"/>
      <c r="H16" s="118" t="s">
        <v>15</v>
      </c>
      <c r="I16"/>
    </row>
    <row r="17" spans="1:9" ht="12" customHeight="1" x14ac:dyDescent="0.2">
      <c r="A17" s="115" t="s">
        <v>177</v>
      </c>
      <c r="B17" s="115">
        <v>79106</v>
      </c>
      <c r="C17" s="115" t="s">
        <v>20</v>
      </c>
      <c r="D17" s="116" t="s">
        <v>178</v>
      </c>
      <c r="E17" s="116" t="s">
        <v>160</v>
      </c>
      <c r="F17" s="117"/>
      <c r="G17" s="115"/>
      <c r="H17" s="118" t="s">
        <v>15</v>
      </c>
      <c r="I17"/>
    </row>
    <row r="18" spans="1:9" ht="12" customHeight="1" x14ac:dyDescent="0.2">
      <c r="A18" s="115" t="s">
        <v>179</v>
      </c>
      <c r="B18" s="115">
        <v>79104</v>
      </c>
      <c r="C18" s="115" t="s">
        <v>20</v>
      </c>
      <c r="D18" s="116" t="s">
        <v>180</v>
      </c>
      <c r="E18" s="116" t="s">
        <v>181</v>
      </c>
      <c r="F18" s="117"/>
      <c r="G18" s="115"/>
      <c r="H18" s="118" t="s">
        <v>15</v>
      </c>
      <c r="I18"/>
    </row>
    <row r="19" spans="1:9" ht="12" customHeight="1" x14ac:dyDescent="0.2">
      <c r="A19" s="115" t="s">
        <v>182</v>
      </c>
      <c r="B19" s="115">
        <v>78112</v>
      </c>
      <c r="C19" s="115" t="s">
        <v>183</v>
      </c>
      <c r="D19" s="116" t="s">
        <v>162</v>
      </c>
      <c r="E19" s="116" t="s">
        <v>151</v>
      </c>
      <c r="F19" s="117"/>
      <c r="G19" s="115"/>
      <c r="H19" s="118" t="s">
        <v>14</v>
      </c>
      <c r="I19"/>
    </row>
    <row r="20" spans="1:9" ht="12" customHeight="1" x14ac:dyDescent="0.2">
      <c r="A20" s="115" t="s">
        <v>184</v>
      </c>
      <c r="B20" s="115">
        <v>78183</v>
      </c>
      <c r="C20" s="115" t="s">
        <v>185</v>
      </c>
      <c r="D20" s="121" t="s">
        <v>186</v>
      </c>
      <c r="E20" s="121" t="s">
        <v>151</v>
      </c>
      <c r="F20" s="117"/>
      <c r="G20" s="115"/>
      <c r="H20" s="118" t="s">
        <v>14</v>
      </c>
      <c r="I20"/>
    </row>
    <row r="21" spans="1:9" ht="12" customHeight="1" x14ac:dyDescent="0.2">
      <c r="A21" s="115" t="s">
        <v>187</v>
      </c>
      <c r="B21" s="115">
        <v>79108</v>
      </c>
      <c r="C21" s="115" t="s">
        <v>20</v>
      </c>
      <c r="D21" s="116" t="s">
        <v>159</v>
      </c>
      <c r="E21" s="116" t="s">
        <v>160</v>
      </c>
      <c r="F21" s="117"/>
      <c r="G21" s="115"/>
      <c r="H21" s="118" t="s">
        <v>15</v>
      </c>
      <c r="I21"/>
    </row>
    <row r="22" spans="1:9" ht="12" customHeight="1" x14ac:dyDescent="0.2">
      <c r="A22" s="115" t="s">
        <v>188</v>
      </c>
      <c r="B22" s="115">
        <v>78462</v>
      </c>
      <c r="C22" s="115" t="s">
        <v>149</v>
      </c>
      <c r="D22" s="116" t="s">
        <v>189</v>
      </c>
      <c r="E22" s="116" t="s">
        <v>149</v>
      </c>
      <c r="F22" s="117"/>
      <c r="G22" s="115"/>
      <c r="H22" s="118" t="s">
        <v>14</v>
      </c>
      <c r="I22"/>
    </row>
    <row r="23" spans="1:9" ht="12" customHeight="1" x14ac:dyDescent="0.2">
      <c r="A23" s="115" t="s">
        <v>190</v>
      </c>
      <c r="B23" s="115">
        <v>79761</v>
      </c>
      <c r="C23" s="115" t="s">
        <v>139</v>
      </c>
      <c r="D23" s="116" t="s">
        <v>191</v>
      </c>
      <c r="E23" s="116" t="s">
        <v>139</v>
      </c>
      <c r="F23" s="117"/>
      <c r="G23" s="115"/>
      <c r="H23" s="118" t="s">
        <v>15</v>
      </c>
      <c r="I23"/>
    </row>
    <row r="24" spans="1:9" ht="12" customHeight="1" x14ac:dyDescent="0.2">
      <c r="A24" s="115" t="s">
        <v>192</v>
      </c>
      <c r="B24" s="115">
        <v>77704</v>
      </c>
      <c r="C24" s="115" t="s">
        <v>193</v>
      </c>
      <c r="D24" s="116" t="s">
        <v>194</v>
      </c>
      <c r="E24" s="116" t="s">
        <v>134</v>
      </c>
      <c r="F24" s="117"/>
      <c r="G24" s="115"/>
      <c r="H24" s="118" t="s">
        <v>14</v>
      </c>
      <c r="I24"/>
    </row>
    <row r="25" spans="1:9" ht="12" customHeight="1" x14ac:dyDescent="0.2">
      <c r="A25" s="115" t="s">
        <v>195</v>
      </c>
      <c r="B25" s="115">
        <v>79110</v>
      </c>
      <c r="C25" s="115" t="s">
        <v>20</v>
      </c>
      <c r="D25" s="121" t="s">
        <v>186</v>
      </c>
      <c r="E25" s="121" t="s">
        <v>160</v>
      </c>
      <c r="F25" s="117"/>
      <c r="G25" s="115"/>
      <c r="H25" s="118" t="s">
        <v>15</v>
      </c>
      <c r="I25"/>
    </row>
    <row r="26" spans="1:9" ht="12" customHeight="1" x14ac:dyDescent="0.2">
      <c r="A26" s="115" t="s">
        <v>196</v>
      </c>
      <c r="B26" s="115">
        <v>79110</v>
      </c>
      <c r="C26" s="115" t="s">
        <v>20</v>
      </c>
      <c r="D26" s="116" t="s">
        <v>197</v>
      </c>
      <c r="E26" s="116" t="s">
        <v>198</v>
      </c>
      <c r="F26" s="117"/>
      <c r="G26" s="115"/>
      <c r="H26" s="118" t="s">
        <v>15</v>
      </c>
      <c r="I26"/>
    </row>
    <row r="27" spans="1:9" ht="12" customHeight="1" x14ac:dyDescent="0.2">
      <c r="A27" s="115" t="s">
        <v>199</v>
      </c>
      <c r="B27" s="115">
        <v>79244</v>
      </c>
      <c r="C27" s="115" t="s">
        <v>200</v>
      </c>
      <c r="D27" s="116" t="s">
        <v>201</v>
      </c>
      <c r="E27" s="116" t="s">
        <v>202</v>
      </c>
      <c r="F27" s="117"/>
      <c r="G27" s="115"/>
      <c r="H27" s="118" t="s">
        <v>14</v>
      </c>
      <c r="I27"/>
    </row>
    <row r="28" spans="1:9" ht="12" customHeight="1" x14ac:dyDescent="0.2">
      <c r="A28" s="115" t="s">
        <v>203</v>
      </c>
      <c r="B28" s="115">
        <v>79288</v>
      </c>
      <c r="C28" s="115" t="s">
        <v>204</v>
      </c>
      <c r="D28" s="116" t="s">
        <v>201</v>
      </c>
      <c r="E28" s="116" t="s">
        <v>202</v>
      </c>
      <c r="F28" s="117"/>
      <c r="G28" s="115"/>
      <c r="H28" s="118" t="s">
        <v>14</v>
      </c>
      <c r="I28"/>
    </row>
    <row r="29" spans="1:9" ht="12" customHeight="1" x14ac:dyDescent="0.2">
      <c r="A29" s="115" t="s">
        <v>205</v>
      </c>
      <c r="B29" s="115">
        <v>77767</v>
      </c>
      <c r="C29" s="115" t="s">
        <v>168</v>
      </c>
      <c r="D29" s="116" t="s">
        <v>206</v>
      </c>
      <c r="E29" s="116" t="s">
        <v>207</v>
      </c>
      <c r="F29" s="117"/>
      <c r="G29" s="115"/>
      <c r="H29" s="118" t="s">
        <v>14</v>
      </c>
      <c r="I29"/>
    </row>
    <row r="30" spans="1:9" ht="12" customHeight="1" x14ac:dyDescent="0.2">
      <c r="A30" s="115" t="s">
        <v>208</v>
      </c>
      <c r="B30" s="115">
        <v>79117</v>
      </c>
      <c r="C30" s="115" t="s">
        <v>20</v>
      </c>
      <c r="D30" s="116" t="s">
        <v>209</v>
      </c>
      <c r="E30" s="116" t="s">
        <v>20</v>
      </c>
      <c r="F30" s="117"/>
      <c r="G30" s="115"/>
      <c r="H30" s="118" t="s">
        <v>15</v>
      </c>
      <c r="I30"/>
    </row>
    <row r="31" spans="1:9" ht="12" customHeight="1" x14ac:dyDescent="0.2">
      <c r="A31" s="115" t="s">
        <v>210</v>
      </c>
      <c r="B31" s="115">
        <v>79733</v>
      </c>
      <c r="C31" s="115" t="s">
        <v>211</v>
      </c>
      <c r="D31" s="121" t="s">
        <v>191</v>
      </c>
      <c r="E31" s="121" t="s">
        <v>139</v>
      </c>
      <c r="F31" s="117"/>
      <c r="G31" s="115"/>
      <c r="H31" s="118" t="s">
        <v>14</v>
      </c>
      <c r="I31"/>
    </row>
    <row r="32" spans="1:9" ht="12" customHeight="1" x14ac:dyDescent="0.2">
      <c r="A32" s="115" t="s">
        <v>212</v>
      </c>
      <c r="B32" s="115">
        <v>79104</v>
      </c>
      <c r="C32" s="115" t="s">
        <v>20</v>
      </c>
      <c r="D32" s="116" t="s">
        <v>213</v>
      </c>
      <c r="E32" s="116" t="s">
        <v>20</v>
      </c>
      <c r="F32" s="117"/>
      <c r="G32" s="115"/>
      <c r="H32" s="118" t="s">
        <v>15</v>
      </c>
      <c r="I32"/>
    </row>
    <row r="33" spans="1:9" ht="12" customHeight="1" x14ac:dyDescent="0.2">
      <c r="A33" s="115" t="s">
        <v>214</v>
      </c>
      <c r="B33" s="115">
        <v>78655</v>
      </c>
      <c r="C33" s="115" t="s">
        <v>215</v>
      </c>
      <c r="D33" s="116" t="s">
        <v>216</v>
      </c>
      <c r="E33" s="116" t="s">
        <v>217</v>
      </c>
      <c r="F33" s="117"/>
      <c r="G33" s="115"/>
      <c r="H33" s="118" t="s">
        <v>14</v>
      </c>
      <c r="I33"/>
    </row>
    <row r="34" spans="1:9" s="16" customFormat="1" ht="12" customHeight="1" x14ac:dyDescent="0.2">
      <c r="A34" s="115" t="s">
        <v>218</v>
      </c>
      <c r="B34" s="115">
        <v>79279</v>
      </c>
      <c r="C34" s="115" t="s">
        <v>219</v>
      </c>
      <c r="D34" s="116" t="s">
        <v>220</v>
      </c>
      <c r="E34" s="116" t="s">
        <v>221</v>
      </c>
      <c r="F34" s="117"/>
      <c r="G34" s="115"/>
      <c r="H34" s="118" t="s">
        <v>14</v>
      </c>
    </row>
    <row r="35" spans="1:9" ht="12" customHeight="1" x14ac:dyDescent="0.2">
      <c r="A35" s="115" t="s">
        <v>222</v>
      </c>
      <c r="B35" s="115">
        <v>79115</v>
      </c>
      <c r="C35" s="115" t="s">
        <v>20</v>
      </c>
      <c r="D35" s="121" t="s">
        <v>186</v>
      </c>
      <c r="E35" s="121" t="s">
        <v>160</v>
      </c>
      <c r="F35" s="117"/>
      <c r="G35" s="115"/>
      <c r="H35" s="118" t="s">
        <v>15</v>
      </c>
      <c r="I35"/>
    </row>
    <row r="36" spans="1:9" ht="12" customHeight="1" x14ac:dyDescent="0.2">
      <c r="A36" s="119" t="s">
        <v>223</v>
      </c>
      <c r="B36" s="119">
        <v>69121</v>
      </c>
      <c r="C36" s="119" t="s">
        <v>144</v>
      </c>
      <c r="D36" s="116" t="s">
        <v>152</v>
      </c>
      <c r="E36" s="116" t="s">
        <v>153</v>
      </c>
      <c r="F36" s="120"/>
      <c r="G36" s="119"/>
      <c r="H36" s="118" t="s">
        <v>15</v>
      </c>
      <c r="I36"/>
    </row>
    <row r="37" spans="1:9" ht="12" customHeight="1" x14ac:dyDescent="0.2">
      <c r="A37" s="115" t="s">
        <v>224</v>
      </c>
      <c r="B37" s="115">
        <v>78120</v>
      </c>
      <c r="C37" s="115" t="s">
        <v>225</v>
      </c>
      <c r="D37" s="116" t="s">
        <v>226</v>
      </c>
      <c r="E37" s="116" t="s">
        <v>225</v>
      </c>
      <c r="F37" s="117"/>
      <c r="G37" s="115"/>
      <c r="H37" s="118" t="s">
        <v>14</v>
      </c>
      <c r="I37"/>
    </row>
    <row r="38" spans="1:9" ht="12" customHeight="1" x14ac:dyDescent="0.2">
      <c r="A38" s="115" t="s">
        <v>227</v>
      </c>
      <c r="B38" s="115">
        <v>79110</v>
      </c>
      <c r="C38" s="115" t="s">
        <v>20</v>
      </c>
      <c r="D38" s="116" t="s">
        <v>178</v>
      </c>
      <c r="E38" s="116" t="s">
        <v>160</v>
      </c>
      <c r="F38" s="117"/>
      <c r="G38" s="115"/>
      <c r="H38" s="118" t="s">
        <v>15</v>
      </c>
      <c r="I38"/>
    </row>
    <row r="39" spans="1:9" ht="12" customHeight="1" x14ac:dyDescent="0.2">
      <c r="A39" s="115" t="s">
        <v>228</v>
      </c>
      <c r="B39" s="115">
        <v>78247</v>
      </c>
      <c r="C39" s="115" t="s">
        <v>229</v>
      </c>
      <c r="D39" s="116" t="s">
        <v>230</v>
      </c>
      <c r="E39" s="116" t="s">
        <v>231</v>
      </c>
      <c r="F39" s="117"/>
      <c r="G39" s="115"/>
      <c r="H39" s="118" t="s">
        <v>14</v>
      </c>
      <c r="I39"/>
    </row>
    <row r="40" spans="1:9" ht="12" customHeight="1" x14ac:dyDescent="0.2">
      <c r="A40" s="115" t="s">
        <v>232</v>
      </c>
      <c r="B40" s="115">
        <v>79117</v>
      </c>
      <c r="C40" s="115" t="s">
        <v>20</v>
      </c>
      <c r="D40" s="116" t="s">
        <v>178</v>
      </c>
      <c r="E40" s="116" t="s">
        <v>160</v>
      </c>
      <c r="F40" s="117"/>
      <c r="G40" s="115"/>
      <c r="H40" s="118" t="s">
        <v>15</v>
      </c>
      <c r="I40"/>
    </row>
    <row r="41" spans="1:9" ht="12" customHeight="1" x14ac:dyDescent="0.2">
      <c r="A41" s="115" t="s">
        <v>233</v>
      </c>
      <c r="B41" s="115">
        <v>69121</v>
      </c>
      <c r="C41" s="115" t="s">
        <v>144</v>
      </c>
      <c r="D41" s="116" t="s">
        <v>234</v>
      </c>
      <c r="E41" s="116" t="s">
        <v>235</v>
      </c>
      <c r="F41" s="117"/>
      <c r="G41" s="115"/>
      <c r="H41" s="118" t="s">
        <v>14</v>
      </c>
      <c r="I41"/>
    </row>
    <row r="42" spans="1:9" ht="12" customHeight="1" x14ac:dyDescent="0.2">
      <c r="A42" s="115" t="s">
        <v>236</v>
      </c>
      <c r="B42" s="115">
        <v>79189</v>
      </c>
      <c r="C42" s="115" t="s">
        <v>237</v>
      </c>
      <c r="D42" s="116" t="s">
        <v>238</v>
      </c>
      <c r="E42" s="116" t="s">
        <v>239</v>
      </c>
      <c r="F42" s="117"/>
      <c r="G42" s="115"/>
      <c r="H42" s="118" t="s">
        <v>14</v>
      </c>
      <c r="I42"/>
    </row>
    <row r="43" spans="1:9" ht="12" customHeight="1" x14ac:dyDescent="0.2">
      <c r="A43" s="115" t="s">
        <v>240</v>
      </c>
      <c r="B43" s="115">
        <v>77876</v>
      </c>
      <c r="C43" s="115" t="s">
        <v>241</v>
      </c>
      <c r="D43" s="116" t="s">
        <v>156</v>
      </c>
      <c r="E43" s="116" t="s">
        <v>157</v>
      </c>
      <c r="F43" s="117"/>
      <c r="G43" s="115"/>
      <c r="H43" s="118" t="s">
        <v>14</v>
      </c>
      <c r="I43"/>
    </row>
    <row r="44" spans="1:9" ht="12" customHeight="1" x14ac:dyDescent="0.2">
      <c r="A44" s="115" t="s">
        <v>242</v>
      </c>
      <c r="B44" s="115">
        <v>77799</v>
      </c>
      <c r="C44" s="115" t="s">
        <v>276</v>
      </c>
      <c r="D44" s="116" t="s">
        <v>243</v>
      </c>
      <c r="E44" s="116" t="s">
        <v>244</v>
      </c>
      <c r="F44" s="117"/>
      <c r="G44" s="115"/>
      <c r="H44" s="118" t="s">
        <v>15</v>
      </c>
      <c r="I44"/>
    </row>
    <row r="45" spans="1:9" ht="12" customHeight="1" x14ac:dyDescent="0.2">
      <c r="A45" s="115" t="s">
        <v>245</v>
      </c>
      <c r="B45" s="115">
        <v>79108</v>
      </c>
      <c r="C45" s="115" t="s">
        <v>20</v>
      </c>
      <c r="D45" s="116" t="s">
        <v>246</v>
      </c>
      <c r="E45" s="116" t="s">
        <v>247</v>
      </c>
      <c r="F45" s="117"/>
      <c r="G45" s="115"/>
      <c r="H45" s="118" t="s">
        <v>15</v>
      </c>
      <c r="I45"/>
    </row>
    <row r="46" spans="1:9" ht="12" customHeight="1" x14ac:dyDescent="0.2">
      <c r="A46" s="115" t="s">
        <v>248</v>
      </c>
      <c r="B46" s="115">
        <v>77767</v>
      </c>
      <c r="C46" s="115" t="s">
        <v>168</v>
      </c>
      <c r="D46" s="116" t="s">
        <v>249</v>
      </c>
      <c r="E46" s="116" t="s">
        <v>250</v>
      </c>
      <c r="F46" s="117"/>
      <c r="G46" s="115"/>
      <c r="H46" s="118" t="s">
        <v>14</v>
      </c>
      <c r="I46"/>
    </row>
    <row r="47" spans="1:9" ht="12" customHeight="1" x14ac:dyDescent="0.2">
      <c r="A47" s="115" t="s">
        <v>251</v>
      </c>
      <c r="B47" s="115">
        <v>78054</v>
      </c>
      <c r="C47" s="115" t="s">
        <v>151</v>
      </c>
      <c r="D47" s="116" t="s">
        <v>252</v>
      </c>
      <c r="E47" s="116" t="s">
        <v>151</v>
      </c>
      <c r="F47" s="117"/>
      <c r="G47" s="115"/>
      <c r="H47" s="118" t="s">
        <v>14</v>
      </c>
      <c r="I47"/>
    </row>
    <row r="48" spans="1:9" ht="12" customHeight="1" x14ac:dyDescent="0.2">
      <c r="A48" s="115" t="s">
        <v>253</v>
      </c>
      <c r="B48" s="115">
        <v>77866</v>
      </c>
      <c r="C48" s="115" t="s">
        <v>254</v>
      </c>
      <c r="D48" s="116" t="s">
        <v>131</v>
      </c>
      <c r="E48" s="116" t="s">
        <v>132</v>
      </c>
      <c r="F48" s="117"/>
      <c r="G48" s="115"/>
      <c r="H48" s="118" t="s">
        <v>14</v>
      </c>
      <c r="I48"/>
    </row>
    <row r="49" spans="1:9" ht="12" customHeight="1" x14ac:dyDescent="0.2">
      <c r="A49" s="115" t="s">
        <v>255</v>
      </c>
      <c r="B49" s="115">
        <v>4310</v>
      </c>
      <c r="C49" s="115" t="s">
        <v>239</v>
      </c>
      <c r="D49" s="116" t="s">
        <v>238</v>
      </c>
      <c r="E49" s="116" t="s">
        <v>239</v>
      </c>
      <c r="F49" s="117"/>
      <c r="G49" s="115"/>
      <c r="H49" s="118" t="s">
        <v>15</v>
      </c>
      <c r="I49"/>
    </row>
    <row r="50" spans="1:9" ht="12" customHeight="1" x14ac:dyDescent="0.2">
      <c r="A50" s="115" t="s">
        <v>256</v>
      </c>
      <c r="B50" s="115">
        <v>79111</v>
      </c>
      <c r="C50" s="115" t="s">
        <v>20</v>
      </c>
      <c r="D50" s="116" t="s">
        <v>257</v>
      </c>
      <c r="E50" s="116" t="s">
        <v>175</v>
      </c>
      <c r="F50" s="117"/>
      <c r="G50" s="115"/>
      <c r="H50" s="118" t="s">
        <v>15</v>
      </c>
      <c r="I50"/>
    </row>
    <row r="51" spans="1:9" ht="12" customHeight="1" x14ac:dyDescent="0.2">
      <c r="A51" s="115" t="s">
        <v>258</v>
      </c>
      <c r="B51" s="115">
        <v>78078</v>
      </c>
      <c r="C51" s="115" t="s">
        <v>259</v>
      </c>
      <c r="D51" s="116" t="s">
        <v>216</v>
      </c>
      <c r="E51" s="116" t="s">
        <v>217</v>
      </c>
      <c r="F51" s="117"/>
      <c r="G51" s="115"/>
      <c r="H51" s="118" t="s">
        <v>14</v>
      </c>
      <c r="I51"/>
    </row>
    <row r="52" spans="1:9" ht="12" customHeight="1" x14ac:dyDescent="0.2">
      <c r="A52" s="115" t="s">
        <v>260</v>
      </c>
      <c r="B52" s="115">
        <v>78467</v>
      </c>
      <c r="C52" s="115" t="s">
        <v>149</v>
      </c>
      <c r="D52" s="122" t="s">
        <v>261</v>
      </c>
      <c r="E52" s="122" t="s">
        <v>164</v>
      </c>
      <c r="F52" s="117"/>
      <c r="G52" s="115"/>
      <c r="H52" s="118" t="s">
        <v>15</v>
      </c>
      <c r="I52"/>
    </row>
    <row r="53" spans="1:9" ht="12" customHeight="1" x14ac:dyDescent="0.2">
      <c r="A53" s="115" t="s">
        <v>262</v>
      </c>
      <c r="B53" s="115">
        <v>79100</v>
      </c>
      <c r="C53" s="115" t="s">
        <v>20</v>
      </c>
      <c r="D53" s="123" t="s">
        <v>263</v>
      </c>
      <c r="E53" s="123" t="s">
        <v>20</v>
      </c>
      <c r="F53" s="117"/>
      <c r="G53" s="115"/>
      <c r="H53" s="118" t="s">
        <v>15</v>
      </c>
      <c r="I53"/>
    </row>
    <row r="54" spans="1:9" ht="12" customHeight="1" x14ac:dyDescent="0.2">
      <c r="A54" s="115" t="s">
        <v>264</v>
      </c>
      <c r="B54" s="115">
        <v>79111</v>
      </c>
      <c r="C54" s="115" t="s">
        <v>20</v>
      </c>
      <c r="D54" s="123" t="s">
        <v>265</v>
      </c>
      <c r="E54" s="123" t="s">
        <v>266</v>
      </c>
      <c r="F54" s="117"/>
      <c r="G54" s="115"/>
      <c r="H54" s="118" t="s">
        <v>15</v>
      </c>
      <c r="I54"/>
    </row>
    <row r="55" spans="1:9" ht="12" customHeight="1" x14ac:dyDescent="0.2">
      <c r="A55" s="115" t="s">
        <v>267</v>
      </c>
      <c r="B55" s="115">
        <v>77933</v>
      </c>
      <c r="C55" s="115" t="s">
        <v>25</v>
      </c>
      <c r="D55" s="123" t="s">
        <v>268</v>
      </c>
      <c r="E55" s="123" t="s">
        <v>269</v>
      </c>
      <c r="F55" s="117"/>
      <c r="G55" s="115"/>
      <c r="H55" s="118" t="s">
        <v>14</v>
      </c>
      <c r="I55"/>
    </row>
    <row r="56" spans="1:9" ht="12" customHeight="1" x14ac:dyDescent="0.2">
      <c r="A56" s="115" t="s">
        <v>270</v>
      </c>
      <c r="B56" s="115">
        <v>78183</v>
      </c>
      <c r="C56" s="115" t="s">
        <v>185</v>
      </c>
      <c r="D56" s="123" t="s">
        <v>162</v>
      </c>
      <c r="E56" s="123" t="s">
        <v>151</v>
      </c>
      <c r="F56" s="117"/>
      <c r="G56" s="115"/>
      <c r="H56" s="118" t="s">
        <v>14</v>
      </c>
      <c r="I56"/>
    </row>
    <row r="57" spans="1:9" ht="12" customHeight="1" x14ac:dyDescent="0.2">
      <c r="A57" s="124" t="s">
        <v>271</v>
      </c>
      <c r="B57" s="124">
        <v>76344</v>
      </c>
      <c r="C57" s="124" t="s">
        <v>272</v>
      </c>
      <c r="D57" s="125" t="s">
        <v>206</v>
      </c>
      <c r="E57" s="125" t="s">
        <v>207</v>
      </c>
      <c r="F57" s="117"/>
      <c r="G57" s="115"/>
      <c r="H57" s="118" t="s">
        <v>14</v>
      </c>
      <c r="I57"/>
    </row>
    <row r="58" spans="1:9" ht="12" customHeight="1" x14ac:dyDescent="0.2">
      <c r="A58" s="115" t="s">
        <v>273</v>
      </c>
      <c r="B58" s="124">
        <v>79356</v>
      </c>
      <c r="C58" s="124" t="s">
        <v>274</v>
      </c>
      <c r="D58" s="125" t="s">
        <v>135</v>
      </c>
      <c r="E58" s="125" t="s">
        <v>25</v>
      </c>
      <c r="F58" s="117"/>
      <c r="G58" s="115"/>
      <c r="H58" s="118" t="s">
        <v>15</v>
      </c>
      <c r="I58"/>
    </row>
    <row r="59" spans="1:9" ht="12" customHeight="1" x14ac:dyDescent="0.25">
      <c r="A59" s="25"/>
      <c r="B59" s="25"/>
      <c r="C59" s="26"/>
      <c r="D59" s="25"/>
      <c r="E59" s="25"/>
      <c r="F59" s="74"/>
      <c r="G59" s="74"/>
      <c r="H59" s="28"/>
      <c r="I59"/>
    </row>
    <row r="60" spans="1:9" ht="12" customHeight="1" x14ac:dyDescent="0.25">
      <c r="A60" s="25"/>
      <c r="B60" s="25"/>
      <c r="C60" s="26"/>
      <c r="D60" s="25"/>
      <c r="E60" s="25"/>
      <c r="F60" s="74"/>
      <c r="G60" s="74"/>
      <c r="H60" s="28"/>
      <c r="I60"/>
    </row>
    <row r="61" spans="1:9" ht="12" customHeight="1" x14ac:dyDescent="0.25">
      <c r="A61" s="25"/>
      <c r="B61" s="25"/>
      <c r="C61" s="26"/>
      <c r="D61" s="25"/>
      <c r="E61" s="25"/>
      <c r="F61" s="74"/>
      <c r="G61" s="74"/>
      <c r="H61" s="28"/>
      <c r="I61"/>
    </row>
    <row r="62" spans="1:9" ht="12" customHeight="1" x14ac:dyDescent="0.25">
      <c r="A62" s="25"/>
      <c r="B62" s="25"/>
      <c r="C62" s="26"/>
      <c r="D62" s="25"/>
      <c r="E62" s="25"/>
      <c r="F62" s="74"/>
      <c r="G62" s="74"/>
      <c r="H62" s="28"/>
      <c r="I62"/>
    </row>
    <row r="63" spans="1:9" ht="12" customHeight="1" x14ac:dyDescent="0.25">
      <c r="A63" s="25"/>
      <c r="B63" s="25"/>
      <c r="C63" s="26"/>
      <c r="D63" s="25"/>
      <c r="E63" s="25"/>
      <c r="F63" s="74"/>
      <c r="G63" s="74"/>
      <c r="H63" s="28"/>
      <c r="I63"/>
    </row>
    <row r="64" spans="1:9" ht="12" customHeight="1" x14ac:dyDescent="0.25">
      <c r="A64" s="25"/>
      <c r="B64" s="25"/>
      <c r="C64" s="26"/>
      <c r="D64" s="25"/>
      <c r="E64" s="25"/>
      <c r="F64" s="74"/>
      <c r="G64" s="74"/>
      <c r="H64" s="28"/>
      <c r="I64"/>
    </row>
    <row r="65" spans="1:9" ht="12" customHeight="1" x14ac:dyDescent="0.25">
      <c r="A65" s="25"/>
      <c r="B65" s="25"/>
      <c r="C65" s="26"/>
      <c r="D65" s="25"/>
      <c r="E65" s="25"/>
      <c r="F65" s="74"/>
      <c r="G65" s="74"/>
      <c r="H65" s="28"/>
      <c r="I65"/>
    </row>
    <row r="66" spans="1:9" ht="12" customHeight="1" x14ac:dyDescent="0.25">
      <c r="A66" s="25"/>
      <c r="B66" s="25"/>
      <c r="C66" s="26"/>
      <c r="D66" s="25"/>
      <c r="E66" s="25"/>
      <c r="F66" s="74"/>
      <c r="G66" s="74"/>
      <c r="H66" s="28"/>
      <c r="I66"/>
    </row>
    <row r="67" spans="1:9" ht="12" customHeight="1" x14ac:dyDescent="0.25">
      <c r="A67" s="25"/>
      <c r="B67" s="25"/>
      <c r="C67" s="26"/>
      <c r="D67" s="25"/>
      <c r="E67" s="25"/>
      <c r="F67" s="74"/>
      <c r="G67" s="74"/>
      <c r="H67" s="28"/>
      <c r="I67"/>
    </row>
    <row r="68" spans="1:9" ht="12" customHeight="1" x14ac:dyDescent="0.25">
      <c r="A68" s="25"/>
      <c r="B68" s="25"/>
      <c r="C68" s="26"/>
      <c r="D68" s="25"/>
      <c r="E68" s="25"/>
      <c r="F68" s="74"/>
      <c r="G68" s="74"/>
      <c r="H68" s="28"/>
      <c r="I68"/>
    </row>
    <row r="69" spans="1:9" ht="12" customHeight="1" x14ac:dyDescent="0.25">
      <c r="A69" s="25"/>
      <c r="B69" s="25"/>
      <c r="C69" s="26"/>
      <c r="D69" s="25"/>
      <c r="E69" s="25"/>
      <c r="F69" s="74"/>
      <c r="G69" s="74"/>
      <c r="H69" s="28"/>
      <c r="I69"/>
    </row>
    <row r="70" spans="1:9" ht="12" customHeight="1" x14ac:dyDescent="0.25">
      <c r="A70" s="25"/>
      <c r="B70" s="25"/>
      <c r="C70" s="26"/>
      <c r="D70" s="25"/>
      <c r="E70" s="25"/>
      <c r="F70" s="74"/>
      <c r="G70" s="74"/>
      <c r="H70" s="28"/>
      <c r="I70"/>
    </row>
    <row r="71" spans="1:9" ht="12" customHeight="1" x14ac:dyDescent="0.25">
      <c r="A71" s="25"/>
      <c r="B71" s="25"/>
      <c r="C71" s="26"/>
      <c r="D71" s="25"/>
      <c r="E71" s="25"/>
      <c r="F71" s="74"/>
      <c r="G71" s="74"/>
      <c r="H71" s="28"/>
      <c r="I71"/>
    </row>
    <row r="72" spans="1:9" ht="12" customHeight="1" x14ac:dyDescent="0.25">
      <c r="A72" s="25"/>
      <c r="B72" s="25"/>
      <c r="C72" s="26"/>
      <c r="D72" s="25"/>
      <c r="E72" s="25"/>
      <c r="F72" s="74"/>
      <c r="G72" s="74"/>
      <c r="H72" s="28"/>
      <c r="I72"/>
    </row>
    <row r="73" spans="1:9" ht="12" customHeight="1" x14ac:dyDescent="0.25">
      <c r="A73" s="25"/>
      <c r="B73" s="25"/>
      <c r="C73" s="26"/>
      <c r="D73" s="25"/>
      <c r="E73" s="25"/>
      <c r="F73" s="74"/>
      <c r="G73" s="74"/>
      <c r="H73" s="28"/>
      <c r="I73"/>
    </row>
    <row r="74" spans="1:9" ht="12" customHeight="1" x14ac:dyDescent="0.25">
      <c r="A74" s="25"/>
      <c r="B74" s="25"/>
      <c r="C74" s="26"/>
      <c r="D74" s="25"/>
      <c r="E74" s="25"/>
      <c r="F74" s="74"/>
      <c r="G74" s="74"/>
      <c r="H74" s="28"/>
      <c r="I74"/>
    </row>
    <row r="75" spans="1:9" ht="12" customHeight="1" x14ac:dyDescent="0.25">
      <c r="A75" s="25"/>
      <c r="B75" s="25"/>
      <c r="C75" s="26"/>
      <c r="D75" s="25"/>
      <c r="E75" s="25"/>
      <c r="F75" s="74"/>
      <c r="G75" s="74"/>
      <c r="H75" s="28"/>
      <c r="I75"/>
    </row>
    <row r="76" spans="1:9" ht="12" customHeight="1" x14ac:dyDescent="0.25">
      <c r="A76" s="25"/>
      <c r="B76" s="25"/>
      <c r="C76" s="26"/>
      <c r="D76" s="25"/>
      <c r="E76" s="25"/>
      <c r="F76" s="74"/>
      <c r="G76" s="74"/>
      <c r="H76" s="28"/>
      <c r="I76"/>
    </row>
    <row r="77" spans="1:9" ht="12" customHeight="1" x14ac:dyDescent="0.25">
      <c r="A77" s="25"/>
      <c r="B77" s="25"/>
      <c r="C77" s="26"/>
      <c r="D77" s="25"/>
      <c r="E77" s="25"/>
      <c r="F77" s="74"/>
      <c r="G77" s="74"/>
      <c r="H77" s="28"/>
      <c r="I77"/>
    </row>
    <row r="78" spans="1:9" ht="12" customHeight="1" x14ac:dyDescent="0.25">
      <c r="A78" s="25"/>
      <c r="B78" s="25"/>
      <c r="C78" s="26"/>
      <c r="D78" s="25"/>
      <c r="E78" s="25"/>
      <c r="F78" s="74"/>
      <c r="G78" s="74"/>
      <c r="H78" s="28"/>
      <c r="I78"/>
    </row>
    <row r="79" spans="1:9" ht="12" customHeight="1" x14ac:dyDescent="0.25">
      <c r="A79" s="25"/>
      <c r="B79" s="25"/>
      <c r="C79" s="26"/>
      <c r="D79" s="25"/>
      <c r="E79" s="25"/>
      <c r="F79" s="74"/>
      <c r="G79" s="74"/>
      <c r="H79" s="28"/>
      <c r="I79"/>
    </row>
    <row r="80" spans="1:9" ht="12" customHeight="1" x14ac:dyDescent="0.25">
      <c r="A80" s="25"/>
      <c r="B80" s="25"/>
      <c r="C80" s="26"/>
      <c r="D80" s="25"/>
      <c r="E80" s="25"/>
      <c r="F80" s="74"/>
      <c r="G80" s="74"/>
      <c r="H80" s="28"/>
      <c r="I80"/>
    </row>
    <row r="81" spans="1:9" ht="12" customHeight="1" x14ac:dyDescent="0.25">
      <c r="A81" s="25"/>
      <c r="B81" s="25"/>
      <c r="C81" s="26"/>
      <c r="D81" s="25"/>
      <c r="E81" s="25"/>
      <c r="F81" s="74"/>
      <c r="G81" s="74"/>
      <c r="H81" s="28"/>
      <c r="I81"/>
    </row>
    <row r="82" spans="1:9" ht="12" customHeight="1" x14ac:dyDescent="0.25">
      <c r="A82" s="25"/>
      <c r="B82" s="25"/>
      <c r="C82" s="26"/>
      <c r="D82" s="25"/>
      <c r="E82" s="25"/>
      <c r="F82" s="74"/>
      <c r="G82" s="74"/>
      <c r="H82" s="28"/>
      <c r="I82"/>
    </row>
    <row r="83" spans="1:9" ht="12" customHeight="1" x14ac:dyDescent="0.25">
      <c r="A83" s="25"/>
      <c r="B83" s="25"/>
      <c r="C83" s="26"/>
      <c r="D83" s="25"/>
      <c r="E83" s="25"/>
      <c r="F83" s="74"/>
      <c r="G83" s="74"/>
      <c r="H83" s="28"/>
      <c r="I83"/>
    </row>
    <row r="84" spans="1:9" ht="12" customHeight="1" x14ac:dyDescent="0.25">
      <c r="A84" s="25"/>
      <c r="B84" s="25"/>
      <c r="C84" s="26"/>
      <c r="D84" s="25"/>
      <c r="E84" s="25"/>
      <c r="F84" s="74"/>
      <c r="G84" s="74"/>
      <c r="H84" s="28"/>
      <c r="I84"/>
    </row>
    <row r="85" spans="1:9" ht="12" customHeight="1" x14ac:dyDescent="0.25">
      <c r="A85" s="25"/>
      <c r="B85" s="25"/>
      <c r="C85" s="26"/>
      <c r="D85" s="25"/>
      <c r="E85" s="25"/>
      <c r="F85" s="74"/>
      <c r="G85" s="74"/>
      <c r="H85" s="28"/>
      <c r="I85"/>
    </row>
    <row r="86" spans="1:9" ht="12" customHeight="1" x14ac:dyDescent="0.25">
      <c r="A86" s="25"/>
      <c r="B86" s="25"/>
      <c r="C86" s="26"/>
      <c r="D86" s="25"/>
      <c r="E86" s="25"/>
      <c r="F86" s="74"/>
      <c r="G86" s="74"/>
      <c r="H86" s="28"/>
      <c r="I86"/>
    </row>
    <row r="87" spans="1:9" ht="12" customHeight="1" x14ac:dyDescent="0.25">
      <c r="A87" s="25"/>
      <c r="B87" s="25"/>
      <c r="C87" s="26"/>
      <c r="D87" s="25"/>
      <c r="E87" s="25"/>
      <c r="F87" s="74"/>
      <c r="G87" s="74"/>
      <c r="H87" s="28"/>
      <c r="I87"/>
    </row>
    <row r="88" spans="1:9" ht="12" customHeight="1" x14ac:dyDescent="0.25">
      <c r="A88" s="25"/>
      <c r="B88" s="25"/>
      <c r="C88" s="26"/>
      <c r="D88" s="25"/>
      <c r="E88" s="25"/>
      <c r="F88" s="74"/>
      <c r="G88" s="74"/>
      <c r="H88" s="28"/>
      <c r="I88"/>
    </row>
    <row r="89" spans="1:9" s="16" customFormat="1" ht="12" customHeight="1" x14ac:dyDescent="0.25">
      <c r="A89" s="25"/>
      <c r="B89" s="25"/>
      <c r="C89" s="26"/>
      <c r="D89" s="25"/>
      <c r="E89" s="25"/>
      <c r="F89" s="74"/>
      <c r="G89" s="74"/>
      <c r="H89" s="28"/>
    </row>
    <row r="90" spans="1:9" ht="12" customHeight="1" x14ac:dyDescent="0.25">
      <c r="A90" s="25"/>
      <c r="B90" s="25"/>
      <c r="C90" s="26"/>
      <c r="D90" s="25"/>
      <c r="E90" s="25"/>
      <c r="F90" s="74"/>
      <c r="G90" s="74"/>
      <c r="H90" s="28"/>
      <c r="I90"/>
    </row>
    <row r="91" spans="1:9" ht="12" customHeight="1" x14ac:dyDescent="0.25">
      <c r="A91" s="25"/>
      <c r="B91" s="25"/>
      <c r="C91" s="26"/>
      <c r="D91" s="25"/>
      <c r="E91" s="25"/>
      <c r="F91" s="74"/>
      <c r="G91" s="74"/>
      <c r="H91" s="28"/>
      <c r="I91"/>
    </row>
    <row r="92" spans="1:9" ht="12" customHeight="1" x14ac:dyDescent="0.25">
      <c r="A92" s="25"/>
      <c r="B92" s="25"/>
      <c r="C92" s="26"/>
      <c r="D92" s="25"/>
      <c r="E92" s="25"/>
      <c r="F92" s="74"/>
      <c r="G92" s="74"/>
      <c r="H92" s="28"/>
      <c r="I92"/>
    </row>
    <row r="93" spans="1:9" ht="12" customHeight="1" x14ac:dyDescent="0.25">
      <c r="A93" s="25"/>
      <c r="B93" s="25"/>
      <c r="C93" s="26"/>
      <c r="D93" s="25"/>
      <c r="E93" s="25"/>
      <c r="F93" s="74"/>
      <c r="G93" s="74"/>
      <c r="H93" s="28"/>
      <c r="I93"/>
    </row>
    <row r="94" spans="1:9" ht="12" customHeight="1" x14ac:dyDescent="0.25">
      <c r="A94" s="25"/>
      <c r="B94" s="25"/>
      <c r="C94" s="26"/>
      <c r="D94" s="25"/>
      <c r="E94" s="25"/>
      <c r="F94" s="74"/>
      <c r="G94" s="74"/>
      <c r="H94" s="28"/>
      <c r="I94"/>
    </row>
    <row r="95" spans="1:9" ht="12" customHeight="1" x14ac:dyDescent="0.25">
      <c r="A95" s="25"/>
      <c r="B95" s="25"/>
      <c r="C95" s="26"/>
      <c r="D95" s="25"/>
      <c r="E95" s="25"/>
      <c r="F95" s="74"/>
      <c r="G95" s="74"/>
      <c r="H95" s="28"/>
      <c r="I95"/>
    </row>
    <row r="96" spans="1:9" ht="12" customHeight="1" x14ac:dyDescent="0.25">
      <c r="A96" s="25"/>
      <c r="B96" s="25"/>
      <c r="C96" s="26"/>
      <c r="D96" s="25"/>
      <c r="E96" s="25"/>
      <c r="F96" s="74"/>
      <c r="G96" s="74"/>
      <c r="H96" s="28"/>
      <c r="I96"/>
    </row>
    <row r="97" spans="1:9" ht="12" customHeight="1" x14ac:dyDescent="0.25">
      <c r="A97" s="25"/>
      <c r="B97" s="25"/>
      <c r="C97" s="26"/>
      <c r="D97" s="25"/>
      <c r="E97" s="25"/>
      <c r="F97" s="74"/>
      <c r="G97" s="74"/>
      <c r="H97" s="28"/>
      <c r="I97"/>
    </row>
    <row r="98" spans="1:9" ht="12" customHeight="1" x14ac:dyDescent="0.25">
      <c r="A98" s="25"/>
      <c r="B98" s="25"/>
      <c r="C98" s="26"/>
      <c r="D98" s="25"/>
      <c r="E98" s="25"/>
      <c r="F98" s="74"/>
      <c r="G98" s="74"/>
      <c r="H98" s="28"/>
      <c r="I98"/>
    </row>
    <row r="99" spans="1:9" ht="12" customHeight="1" x14ac:dyDescent="0.25">
      <c r="A99" s="25"/>
      <c r="B99" s="25"/>
      <c r="C99" s="26"/>
      <c r="D99" s="25"/>
      <c r="E99" s="25"/>
      <c r="F99" s="74"/>
      <c r="G99" s="74"/>
      <c r="H99" s="28"/>
      <c r="I99"/>
    </row>
    <row r="100" spans="1:9" ht="12" customHeight="1" x14ac:dyDescent="0.25">
      <c r="A100" s="25"/>
      <c r="B100" s="25"/>
      <c r="C100" s="26"/>
      <c r="D100" s="25"/>
      <c r="E100" s="25"/>
      <c r="F100" s="74"/>
      <c r="G100" s="74"/>
      <c r="H100" s="28"/>
      <c r="I100"/>
    </row>
    <row r="101" spans="1:9" ht="12" customHeight="1" x14ac:dyDescent="0.25">
      <c r="A101" s="25"/>
      <c r="B101" s="25"/>
      <c r="C101" s="26"/>
      <c r="D101" s="25"/>
      <c r="E101" s="25"/>
      <c r="F101" s="74"/>
      <c r="G101" s="74"/>
      <c r="H101" s="28"/>
      <c r="I101"/>
    </row>
    <row r="102" spans="1:9" ht="12" customHeight="1" x14ac:dyDescent="0.25">
      <c r="A102" s="25"/>
      <c r="B102" s="25"/>
      <c r="C102" s="26"/>
      <c r="D102" s="25"/>
      <c r="E102" s="25"/>
      <c r="F102" s="74"/>
      <c r="G102" s="74"/>
      <c r="H102" s="28"/>
      <c r="I102"/>
    </row>
    <row r="103" spans="1:9" ht="12" customHeight="1" x14ac:dyDescent="0.25">
      <c r="A103" s="25"/>
      <c r="B103" s="25"/>
      <c r="C103" s="26"/>
      <c r="D103" s="25"/>
      <c r="E103" s="25"/>
      <c r="F103" s="74"/>
      <c r="G103" s="74"/>
      <c r="H103" s="28"/>
    </row>
    <row r="104" spans="1:9" ht="12" customHeight="1" x14ac:dyDescent="0.25">
      <c r="A104" s="25"/>
      <c r="B104" s="25"/>
      <c r="C104" s="26"/>
      <c r="D104" s="25"/>
      <c r="E104" s="25"/>
      <c r="F104" s="74"/>
      <c r="G104" s="74"/>
      <c r="H104" s="28"/>
    </row>
    <row r="105" spans="1:9" ht="12" customHeight="1" x14ac:dyDescent="0.25">
      <c r="A105" s="25"/>
      <c r="B105" s="25"/>
      <c r="C105" s="26"/>
      <c r="D105" s="25"/>
      <c r="E105" s="25"/>
      <c r="F105" s="74"/>
      <c r="G105" s="74"/>
      <c r="H105" s="28"/>
    </row>
    <row r="106" spans="1:9" ht="12" customHeight="1" x14ac:dyDescent="0.25">
      <c r="A106" s="25"/>
      <c r="B106" s="25"/>
      <c r="C106" s="26"/>
      <c r="D106" s="25"/>
      <c r="E106" s="25"/>
      <c r="F106" s="74"/>
      <c r="G106" s="74"/>
      <c r="H106" s="28"/>
    </row>
    <row r="107" spans="1:9" ht="12" customHeight="1" x14ac:dyDescent="0.25">
      <c r="A107" s="25"/>
      <c r="B107" s="25"/>
      <c r="C107" s="26"/>
      <c r="D107" s="25"/>
      <c r="E107" s="25"/>
      <c r="F107" s="74"/>
      <c r="G107" s="74"/>
      <c r="H107" s="28"/>
    </row>
    <row r="108" spans="1:9" ht="12" customHeight="1" x14ac:dyDescent="0.25">
      <c r="A108" s="25"/>
      <c r="B108" s="25"/>
      <c r="C108" s="26"/>
      <c r="D108" s="25"/>
      <c r="E108" s="25"/>
      <c r="F108" s="74"/>
      <c r="G108" s="74"/>
      <c r="H108" s="28"/>
    </row>
    <row r="109" spans="1:9" ht="12" customHeight="1" x14ac:dyDescent="0.25">
      <c r="A109" s="25"/>
      <c r="B109" s="25"/>
      <c r="C109" s="26"/>
      <c r="D109" s="25"/>
      <c r="E109" s="25"/>
      <c r="F109" s="74"/>
      <c r="G109" s="74"/>
      <c r="H109" s="28"/>
    </row>
    <row r="110" spans="1:9" ht="12" customHeight="1" x14ac:dyDescent="0.25">
      <c r="A110" s="25"/>
      <c r="B110" s="25"/>
      <c r="C110" s="26"/>
      <c r="D110" s="25"/>
      <c r="E110" s="25"/>
      <c r="F110" s="74"/>
      <c r="G110" s="74"/>
      <c r="H110" s="28"/>
    </row>
    <row r="111" spans="1:9" ht="12" customHeight="1" x14ac:dyDescent="0.25">
      <c r="A111" s="25"/>
      <c r="B111" s="25"/>
      <c r="C111" s="26"/>
      <c r="D111" s="25"/>
      <c r="E111" s="25"/>
      <c r="F111" s="74"/>
      <c r="G111" s="74"/>
      <c r="H111" s="28"/>
    </row>
    <row r="112" spans="1:9" ht="12" customHeight="1" x14ac:dyDescent="0.25">
      <c r="A112" s="25"/>
      <c r="B112" s="25"/>
      <c r="C112" s="26"/>
      <c r="D112" s="25"/>
      <c r="E112" s="25"/>
      <c r="F112" s="74"/>
      <c r="G112" s="74"/>
      <c r="H112" s="28"/>
    </row>
    <row r="113" spans="1:8" ht="12" customHeight="1" x14ac:dyDescent="0.25">
      <c r="A113" s="25"/>
      <c r="B113" s="25"/>
      <c r="C113" s="26"/>
      <c r="D113" s="25"/>
      <c r="E113" s="25"/>
      <c r="F113" s="74"/>
      <c r="G113" s="74"/>
      <c r="H113" s="28"/>
    </row>
    <row r="114" spans="1:8" ht="12" customHeight="1" x14ac:dyDescent="0.25">
      <c r="A114" s="25"/>
      <c r="B114" s="25"/>
      <c r="C114" s="26"/>
      <c r="D114" s="25"/>
      <c r="E114" s="25"/>
      <c r="F114" s="74"/>
      <c r="G114" s="74"/>
      <c r="H114" s="28"/>
    </row>
    <row r="115" spans="1:8" ht="12" customHeight="1" x14ac:dyDescent="0.25">
      <c r="A115" s="25"/>
      <c r="B115" s="25"/>
      <c r="C115" s="26"/>
      <c r="D115" s="25"/>
      <c r="E115" s="25"/>
      <c r="F115" s="74"/>
      <c r="G115" s="74"/>
      <c r="H115" s="28"/>
    </row>
    <row r="116" spans="1:8" ht="12" customHeight="1" x14ac:dyDescent="0.25">
      <c r="A116" s="25"/>
      <c r="B116" s="25"/>
      <c r="C116" s="26"/>
      <c r="D116" s="25"/>
      <c r="E116" s="25"/>
      <c r="F116" s="74"/>
      <c r="G116" s="74"/>
      <c r="H116" s="28"/>
    </row>
    <row r="117" spans="1:8" ht="12" customHeight="1" x14ac:dyDescent="0.25">
      <c r="A117" s="25"/>
      <c r="B117" s="25"/>
      <c r="C117" s="26"/>
      <c r="D117" s="25"/>
      <c r="E117" s="25"/>
      <c r="F117" s="74"/>
      <c r="G117" s="74"/>
      <c r="H117" s="28"/>
    </row>
    <row r="118" spans="1:8" ht="12" customHeight="1" x14ac:dyDescent="0.25">
      <c r="A118" s="25"/>
      <c r="B118" s="25"/>
      <c r="C118" s="26"/>
      <c r="D118" s="25"/>
      <c r="E118" s="25"/>
      <c r="F118" s="74"/>
      <c r="G118" s="74"/>
      <c r="H118" s="28"/>
    </row>
    <row r="119" spans="1:8" ht="12" customHeight="1" x14ac:dyDescent="0.25">
      <c r="A119" s="25"/>
      <c r="B119" s="25"/>
      <c r="C119" s="26"/>
      <c r="D119" s="25"/>
      <c r="E119" s="25"/>
      <c r="F119" s="74"/>
      <c r="G119" s="74"/>
      <c r="H119" s="28"/>
    </row>
    <row r="120" spans="1:8" ht="12" customHeight="1" x14ac:dyDescent="0.25">
      <c r="A120" s="25"/>
      <c r="B120" s="25"/>
      <c r="C120" s="26"/>
      <c r="D120" s="25"/>
      <c r="E120" s="25"/>
      <c r="F120" s="74"/>
      <c r="G120" s="74"/>
      <c r="H120" s="28"/>
    </row>
    <row r="121" spans="1:8" ht="12" customHeight="1" x14ac:dyDescent="0.25">
      <c r="A121" s="25"/>
      <c r="B121" s="25"/>
      <c r="C121" s="26"/>
      <c r="D121" s="25"/>
      <c r="E121" s="25"/>
      <c r="F121" s="74"/>
      <c r="G121" s="74"/>
      <c r="H121" s="28"/>
    </row>
    <row r="122" spans="1:8" ht="12" customHeight="1" x14ac:dyDescent="0.25">
      <c r="A122" s="25"/>
      <c r="B122" s="25"/>
      <c r="C122" s="26"/>
      <c r="D122" s="25"/>
      <c r="E122" s="25"/>
      <c r="F122" s="74"/>
      <c r="G122" s="74"/>
      <c r="H122" s="28"/>
    </row>
    <row r="123" spans="1:8" ht="12" customHeight="1" x14ac:dyDescent="0.25">
      <c r="A123" s="25"/>
      <c r="B123" s="25"/>
      <c r="C123" s="26"/>
      <c r="D123" s="25"/>
      <c r="E123" s="25"/>
      <c r="F123" s="74"/>
      <c r="G123" s="74"/>
      <c r="H123" s="28"/>
    </row>
    <row r="124" spans="1:8" ht="12" customHeight="1" x14ac:dyDescent="0.25">
      <c r="A124" s="25"/>
      <c r="B124" s="25"/>
      <c r="C124" s="26"/>
      <c r="D124" s="25"/>
      <c r="E124" s="25"/>
      <c r="F124" s="74"/>
      <c r="G124" s="74"/>
      <c r="H124" s="28"/>
    </row>
    <row r="125" spans="1:8" ht="12" customHeight="1" x14ac:dyDescent="0.25">
      <c r="A125" s="25"/>
      <c r="B125" s="25"/>
      <c r="C125" s="26"/>
      <c r="D125" s="25"/>
      <c r="E125" s="25"/>
      <c r="F125" s="74"/>
      <c r="G125" s="74"/>
      <c r="H125" s="28"/>
    </row>
    <row r="126" spans="1:8" ht="12" customHeight="1" x14ac:dyDescent="0.25">
      <c r="A126" s="25"/>
      <c r="B126" s="25"/>
      <c r="C126" s="26"/>
      <c r="D126" s="25"/>
      <c r="E126" s="25"/>
      <c r="F126" s="74"/>
      <c r="G126" s="74"/>
      <c r="H126" s="28"/>
    </row>
    <row r="127" spans="1:8" ht="12" customHeight="1" x14ac:dyDescent="0.25">
      <c r="A127" s="25"/>
      <c r="B127" s="25"/>
      <c r="C127" s="26"/>
      <c r="D127" s="25"/>
      <c r="E127" s="25"/>
      <c r="F127" s="74"/>
      <c r="G127" s="74"/>
      <c r="H127" s="28"/>
    </row>
    <row r="128" spans="1:8" ht="12" customHeight="1" x14ac:dyDescent="0.25">
      <c r="A128" s="25"/>
      <c r="B128" s="25"/>
      <c r="C128" s="26"/>
      <c r="D128" s="25"/>
      <c r="E128" s="25"/>
      <c r="F128" s="74"/>
      <c r="G128" s="74"/>
      <c r="H128" s="28"/>
    </row>
    <row r="129" spans="1:8" ht="12" customHeight="1" x14ac:dyDescent="0.25">
      <c r="A129" s="25"/>
      <c r="B129" s="25"/>
      <c r="C129" s="26"/>
      <c r="D129" s="25"/>
      <c r="E129" s="25"/>
      <c r="F129" s="74"/>
      <c r="G129" s="74"/>
      <c r="H129" s="28"/>
    </row>
    <row r="130" spans="1:8" ht="12" customHeight="1" x14ac:dyDescent="0.25">
      <c r="A130" s="25"/>
      <c r="B130" s="25"/>
      <c r="C130" s="26"/>
      <c r="D130" s="25"/>
      <c r="E130" s="25"/>
      <c r="F130" s="74"/>
      <c r="G130" s="74"/>
      <c r="H130" s="28"/>
    </row>
    <row r="131" spans="1:8" ht="12" customHeight="1" x14ac:dyDescent="0.25">
      <c r="A131" s="25"/>
      <c r="B131" s="25"/>
      <c r="C131" s="26"/>
      <c r="D131" s="25"/>
      <c r="E131" s="25"/>
      <c r="F131" s="74"/>
      <c r="G131" s="74"/>
      <c r="H131" s="28"/>
    </row>
    <row r="132" spans="1:8" ht="12" customHeight="1" x14ac:dyDescent="0.25">
      <c r="A132" s="25"/>
      <c r="B132" s="25"/>
      <c r="C132" s="26"/>
      <c r="D132" s="25"/>
      <c r="E132" s="25"/>
      <c r="F132" s="74"/>
      <c r="G132" s="74"/>
      <c r="H132" s="28"/>
    </row>
    <row r="133" spans="1:8" ht="12" customHeight="1" x14ac:dyDescent="0.25">
      <c r="A133" s="25"/>
      <c r="B133" s="25"/>
      <c r="C133" s="26"/>
      <c r="D133" s="25"/>
      <c r="E133" s="25"/>
      <c r="F133" s="74"/>
      <c r="G133" s="74"/>
      <c r="H133" s="28"/>
    </row>
    <row r="134" spans="1:8" ht="12" customHeight="1" x14ac:dyDescent="0.25">
      <c r="A134" s="25"/>
      <c r="B134" s="25"/>
      <c r="C134" s="26"/>
      <c r="D134" s="25"/>
      <c r="E134" s="25"/>
      <c r="F134" s="74"/>
      <c r="G134" s="74"/>
      <c r="H134" s="28"/>
    </row>
    <row r="135" spans="1:8" ht="12" customHeight="1" x14ac:dyDescent="0.25">
      <c r="A135" s="25"/>
      <c r="B135" s="25"/>
      <c r="C135" s="26"/>
      <c r="D135" s="25"/>
      <c r="E135" s="25"/>
      <c r="F135" s="74"/>
      <c r="G135" s="74"/>
      <c r="H135" s="28"/>
    </row>
    <row r="136" spans="1:8" ht="12" customHeight="1" x14ac:dyDescent="0.25">
      <c r="A136" s="25"/>
      <c r="B136" s="25"/>
      <c r="C136" s="26"/>
      <c r="D136" s="25"/>
      <c r="E136" s="25"/>
      <c r="F136" s="74"/>
      <c r="G136" s="74"/>
      <c r="H136" s="28"/>
    </row>
    <row r="137" spans="1:8" ht="12" customHeight="1" x14ac:dyDescent="0.25">
      <c r="A137" s="25"/>
      <c r="B137" s="25"/>
      <c r="C137" s="26"/>
      <c r="D137" s="25"/>
      <c r="E137" s="25"/>
      <c r="F137" s="74"/>
      <c r="G137" s="74"/>
      <c r="H137" s="28"/>
    </row>
    <row r="138" spans="1:8" ht="12" customHeight="1" x14ac:dyDescent="0.25">
      <c r="A138" s="25"/>
      <c r="B138" s="25"/>
      <c r="C138" s="26"/>
      <c r="D138" s="25"/>
      <c r="E138" s="25"/>
      <c r="F138" s="74"/>
      <c r="G138" s="74"/>
      <c r="H138" s="28"/>
    </row>
    <row r="139" spans="1:8" ht="12" customHeight="1" x14ac:dyDescent="0.25">
      <c r="A139" s="25"/>
      <c r="B139" s="25"/>
      <c r="C139" s="26"/>
      <c r="D139" s="25"/>
      <c r="E139" s="25"/>
      <c r="F139" s="74"/>
      <c r="G139" s="74"/>
      <c r="H139" s="28"/>
    </row>
    <row r="140" spans="1:8" ht="12" customHeight="1" x14ac:dyDescent="0.25">
      <c r="A140" s="25"/>
      <c r="B140" s="25"/>
      <c r="C140" s="26"/>
      <c r="D140" s="25"/>
      <c r="E140" s="25"/>
      <c r="F140" s="74"/>
      <c r="G140" s="74"/>
      <c r="H140" s="28"/>
    </row>
    <row r="141" spans="1:8" ht="12" customHeight="1" x14ac:dyDescent="0.25">
      <c r="A141" s="25"/>
      <c r="B141" s="25"/>
      <c r="C141" s="26"/>
      <c r="D141" s="25"/>
      <c r="E141" s="25"/>
      <c r="F141" s="74"/>
      <c r="G141" s="74"/>
      <c r="H141" s="28"/>
    </row>
    <row r="142" spans="1:8" ht="12" customHeight="1" x14ac:dyDescent="0.25">
      <c r="A142" s="25"/>
      <c r="B142" s="25"/>
      <c r="C142" s="26"/>
      <c r="D142" s="25"/>
      <c r="E142" s="25"/>
      <c r="F142" s="74"/>
      <c r="G142" s="74"/>
      <c r="H142" s="28"/>
    </row>
    <row r="143" spans="1:8" ht="12" customHeight="1" x14ac:dyDescent="0.25">
      <c r="A143" s="25"/>
      <c r="B143" s="25"/>
      <c r="C143" s="26"/>
      <c r="D143" s="25"/>
      <c r="E143" s="25"/>
      <c r="F143" s="74"/>
      <c r="G143" s="74"/>
      <c r="H143" s="28"/>
    </row>
    <row r="144" spans="1:8" ht="12" customHeight="1" x14ac:dyDescent="0.25">
      <c r="A144" s="25"/>
      <c r="B144" s="25"/>
      <c r="C144" s="26"/>
      <c r="D144" s="25"/>
      <c r="E144" s="25"/>
      <c r="F144" s="74"/>
      <c r="G144" s="74"/>
      <c r="H144" s="28"/>
    </row>
    <row r="145" spans="1:8" ht="12" customHeight="1" x14ac:dyDescent="0.25">
      <c r="A145" s="25"/>
      <c r="B145" s="25"/>
      <c r="C145" s="26"/>
      <c r="D145" s="25"/>
      <c r="E145" s="25"/>
      <c r="F145" s="74"/>
      <c r="G145" s="74"/>
      <c r="H145" s="28"/>
    </row>
    <row r="146" spans="1:8" ht="12" customHeight="1" x14ac:dyDescent="0.25">
      <c r="A146" s="25"/>
      <c r="B146" s="25"/>
      <c r="C146" s="26"/>
      <c r="D146" s="25"/>
      <c r="E146" s="25"/>
      <c r="F146" s="74"/>
      <c r="G146" s="74"/>
      <c r="H146" s="28"/>
    </row>
    <row r="147" spans="1:8" ht="12" customHeight="1" x14ac:dyDescent="0.25">
      <c r="A147" s="25"/>
      <c r="B147" s="25"/>
      <c r="C147" s="26"/>
      <c r="D147" s="25"/>
      <c r="E147" s="25"/>
      <c r="F147" s="74"/>
      <c r="G147" s="74"/>
      <c r="H147" s="28"/>
    </row>
    <row r="148" spans="1:8" ht="12" customHeight="1" x14ac:dyDescent="0.25">
      <c r="A148" s="25"/>
      <c r="B148" s="25"/>
      <c r="C148" s="26"/>
      <c r="D148" s="25"/>
      <c r="E148" s="25"/>
      <c r="F148" s="74"/>
      <c r="G148" s="74"/>
      <c r="H148" s="28"/>
    </row>
    <row r="149" spans="1:8" ht="12" customHeight="1" x14ac:dyDescent="0.25">
      <c r="A149" s="25"/>
      <c r="B149" s="25"/>
      <c r="C149" s="26"/>
      <c r="D149" s="25"/>
      <c r="E149" s="25"/>
      <c r="F149" s="74"/>
      <c r="G149" s="74"/>
      <c r="H149" s="28"/>
    </row>
    <row r="150" spans="1:8" ht="12" customHeight="1" x14ac:dyDescent="0.25">
      <c r="A150" s="25"/>
      <c r="B150" s="25"/>
      <c r="C150" s="26"/>
      <c r="D150" s="25"/>
      <c r="E150" s="25"/>
      <c r="F150" s="74"/>
      <c r="G150" s="74"/>
      <c r="H150" s="28"/>
    </row>
    <row r="151" spans="1:8" ht="12" customHeight="1" x14ac:dyDescent="0.25">
      <c r="A151" s="25"/>
      <c r="B151" s="25"/>
      <c r="C151" s="26"/>
      <c r="D151" s="25"/>
      <c r="E151" s="25"/>
      <c r="F151" s="74"/>
      <c r="G151" s="74"/>
      <c r="H151" s="28"/>
    </row>
    <row r="152" spans="1:8" ht="12" customHeight="1" x14ac:dyDescent="0.25">
      <c r="A152" s="25"/>
      <c r="B152" s="25"/>
      <c r="C152" s="26"/>
      <c r="D152" s="25"/>
      <c r="E152" s="25"/>
      <c r="F152" s="74"/>
      <c r="G152" s="74"/>
      <c r="H152" s="28"/>
    </row>
    <row r="153" spans="1:8" ht="12" customHeight="1" x14ac:dyDescent="0.25">
      <c r="A153" s="25"/>
      <c r="B153" s="25"/>
      <c r="C153" s="26"/>
      <c r="D153" s="25"/>
      <c r="E153" s="25"/>
      <c r="F153" s="74"/>
      <c r="G153" s="74"/>
      <c r="H153" s="28"/>
    </row>
    <row r="154" spans="1:8" ht="12" customHeight="1" x14ac:dyDescent="0.25">
      <c r="A154" s="25"/>
      <c r="B154" s="25"/>
      <c r="C154" s="26"/>
      <c r="D154" s="25"/>
      <c r="E154" s="25"/>
      <c r="F154" s="74"/>
      <c r="G154" s="74"/>
      <c r="H154" s="28"/>
    </row>
    <row r="155" spans="1:8" ht="12" customHeight="1" x14ac:dyDescent="0.25">
      <c r="A155" s="25"/>
      <c r="B155" s="25"/>
      <c r="C155" s="26"/>
      <c r="D155" s="25"/>
      <c r="E155" s="25"/>
      <c r="F155" s="74"/>
      <c r="G155" s="74"/>
      <c r="H155" s="28"/>
    </row>
    <row r="156" spans="1:8" ht="12" customHeight="1" x14ac:dyDescent="0.25">
      <c r="A156" s="25"/>
      <c r="B156" s="25"/>
      <c r="C156" s="26"/>
      <c r="D156" s="25"/>
      <c r="E156" s="25"/>
      <c r="F156" s="74"/>
      <c r="G156" s="74"/>
      <c r="H156" s="28"/>
    </row>
    <row r="157" spans="1:8" ht="12" customHeight="1" x14ac:dyDescent="0.25">
      <c r="A157" s="25"/>
      <c r="B157" s="25"/>
      <c r="C157" s="26"/>
      <c r="D157" s="25"/>
      <c r="E157" s="25"/>
      <c r="F157" s="74"/>
      <c r="G157" s="74"/>
      <c r="H157" s="28"/>
    </row>
    <row r="158" spans="1:8" ht="12" customHeight="1" x14ac:dyDescent="0.25">
      <c r="A158" s="25"/>
      <c r="B158" s="25"/>
      <c r="C158" s="26"/>
      <c r="D158" s="25"/>
      <c r="E158" s="25"/>
      <c r="F158" s="74"/>
      <c r="G158" s="74"/>
      <c r="H158" s="28"/>
    </row>
    <row r="159" spans="1:8" ht="12" customHeight="1" x14ac:dyDescent="0.25">
      <c r="A159" s="25"/>
      <c r="B159" s="25"/>
      <c r="C159" s="26"/>
      <c r="D159" s="25"/>
      <c r="E159" s="25"/>
      <c r="F159" s="74"/>
      <c r="G159" s="74"/>
      <c r="H159" s="28"/>
    </row>
    <row r="160" spans="1:8" ht="12" customHeight="1" x14ac:dyDescent="0.25">
      <c r="A160" s="25"/>
      <c r="B160" s="25"/>
      <c r="C160" s="26"/>
      <c r="D160" s="25"/>
      <c r="E160" s="25"/>
      <c r="F160" s="74"/>
      <c r="G160" s="74"/>
      <c r="H160" s="28"/>
    </row>
    <row r="161" spans="1:8" ht="12" customHeight="1" x14ac:dyDescent="0.25">
      <c r="A161" s="25"/>
      <c r="B161" s="25"/>
      <c r="C161" s="26"/>
      <c r="D161" s="25"/>
      <c r="E161" s="25"/>
      <c r="F161" s="74"/>
      <c r="G161" s="74"/>
      <c r="H161" s="28"/>
    </row>
    <row r="162" spans="1:8" ht="12" customHeight="1" x14ac:dyDescent="0.25">
      <c r="A162" s="25"/>
      <c r="B162" s="25"/>
      <c r="C162" s="26"/>
      <c r="D162" s="25"/>
      <c r="E162" s="25"/>
      <c r="F162" s="74"/>
      <c r="G162" s="74"/>
      <c r="H162" s="28"/>
    </row>
    <row r="163" spans="1:8" ht="12" customHeight="1" x14ac:dyDescent="0.25">
      <c r="A163" s="25"/>
      <c r="B163" s="25"/>
      <c r="C163" s="26"/>
      <c r="D163" s="25"/>
      <c r="E163" s="25"/>
      <c r="F163" s="74"/>
      <c r="G163" s="74"/>
      <c r="H163" s="28"/>
    </row>
    <row r="164" spans="1:8" ht="12" customHeight="1" x14ac:dyDescent="0.25">
      <c r="A164" s="25"/>
      <c r="B164" s="25"/>
      <c r="C164" s="26"/>
      <c r="D164" s="25"/>
      <c r="E164" s="25"/>
      <c r="F164" s="74"/>
      <c r="G164" s="74"/>
      <c r="H164" s="28"/>
    </row>
    <row r="165" spans="1:8" ht="12" customHeight="1" x14ac:dyDescent="0.25">
      <c r="A165" s="25"/>
      <c r="B165" s="25"/>
      <c r="C165" s="26"/>
      <c r="D165" s="25"/>
      <c r="E165" s="25"/>
      <c r="F165" s="74"/>
      <c r="G165" s="74"/>
      <c r="H165" s="28"/>
    </row>
    <row r="166" spans="1:8" ht="12" customHeight="1" x14ac:dyDescent="0.25">
      <c r="A166" s="25"/>
      <c r="B166" s="25"/>
      <c r="C166" s="26"/>
      <c r="D166" s="25"/>
      <c r="E166" s="25"/>
      <c r="F166" s="74"/>
      <c r="G166" s="74"/>
      <c r="H166" s="28"/>
    </row>
    <row r="167" spans="1:8" ht="12" customHeight="1" x14ac:dyDescent="0.25">
      <c r="A167" s="25"/>
      <c r="B167" s="25"/>
      <c r="C167" s="26"/>
      <c r="D167" s="25"/>
      <c r="E167" s="25"/>
      <c r="F167" s="74"/>
      <c r="G167" s="74"/>
      <c r="H167" s="28"/>
    </row>
    <row r="168" spans="1:8" ht="12" customHeight="1" x14ac:dyDescent="0.25">
      <c r="A168" s="25"/>
      <c r="B168" s="25"/>
      <c r="C168" s="26"/>
      <c r="D168" s="25"/>
      <c r="E168" s="25"/>
      <c r="F168" s="74"/>
      <c r="G168" s="74"/>
      <c r="H168" s="28"/>
    </row>
    <row r="169" spans="1:8" ht="12" customHeight="1" x14ac:dyDescent="0.25">
      <c r="A169" s="25"/>
      <c r="B169" s="25"/>
      <c r="C169" s="26"/>
      <c r="D169" s="25"/>
      <c r="E169" s="25"/>
      <c r="F169" s="74"/>
      <c r="G169" s="74"/>
      <c r="H169" s="28"/>
    </row>
    <row r="170" spans="1:8" ht="12" customHeight="1" x14ac:dyDescent="0.25">
      <c r="A170" s="25"/>
      <c r="B170" s="25"/>
      <c r="C170" s="26"/>
      <c r="D170" s="25"/>
      <c r="E170" s="25"/>
      <c r="F170" s="74"/>
      <c r="G170" s="74"/>
      <c r="H170" s="28"/>
    </row>
    <row r="171" spans="1:8" ht="12" customHeight="1" x14ac:dyDescent="0.25">
      <c r="A171" s="25"/>
      <c r="B171" s="25"/>
      <c r="C171" s="26"/>
      <c r="D171" s="25"/>
      <c r="E171" s="25"/>
      <c r="F171" s="74"/>
      <c r="G171" s="74"/>
      <c r="H171" s="28"/>
    </row>
    <row r="172" spans="1:8" ht="12" customHeight="1" x14ac:dyDescent="0.25">
      <c r="A172" s="25"/>
      <c r="B172" s="25"/>
      <c r="C172" s="26"/>
      <c r="D172" s="25"/>
      <c r="E172" s="25"/>
      <c r="F172" s="74"/>
      <c r="G172" s="74"/>
      <c r="H172" s="28"/>
    </row>
    <row r="173" spans="1:8" ht="12" customHeight="1" x14ac:dyDescent="0.25">
      <c r="A173" s="25"/>
      <c r="B173" s="25"/>
      <c r="C173" s="26"/>
      <c r="D173" s="25"/>
      <c r="E173" s="25"/>
      <c r="F173" s="74"/>
      <c r="G173" s="74"/>
      <c r="H173" s="28"/>
    </row>
    <row r="174" spans="1:8" ht="12" customHeight="1" x14ac:dyDescent="0.25">
      <c r="A174" s="25"/>
      <c r="B174" s="25"/>
      <c r="C174" s="26"/>
      <c r="D174" s="25"/>
      <c r="E174" s="25"/>
      <c r="F174" s="74"/>
      <c r="G174" s="74"/>
      <c r="H174" s="28"/>
    </row>
    <row r="175" spans="1:8" ht="12" customHeight="1" x14ac:dyDescent="0.25">
      <c r="A175" s="25"/>
      <c r="B175" s="25"/>
      <c r="C175" s="26"/>
      <c r="D175" s="25"/>
      <c r="E175" s="25"/>
      <c r="F175" s="74"/>
      <c r="G175" s="74"/>
      <c r="H175" s="28"/>
    </row>
    <row r="176" spans="1:8" ht="12" customHeight="1" x14ac:dyDescent="0.25">
      <c r="A176" s="25"/>
      <c r="B176" s="25"/>
      <c r="C176" s="26"/>
      <c r="D176" s="25"/>
      <c r="E176" s="25"/>
      <c r="F176" s="74"/>
      <c r="G176" s="74"/>
      <c r="H176" s="28"/>
    </row>
    <row r="177" spans="1:8" ht="12" customHeight="1" x14ac:dyDescent="0.25">
      <c r="A177" s="25"/>
      <c r="B177" s="25"/>
      <c r="C177" s="26"/>
      <c r="D177" s="25"/>
      <c r="E177" s="25"/>
      <c r="F177" s="74"/>
      <c r="G177" s="74"/>
      <c r="H177" s="28"/>
    </row>
    <row r="178" spans="1:8" ht="12" customHeight="1" x14ac:dyDescent="0.25">
      <c r="A178" s="25"/>
      <c r="B178" s="25"/>
      <c r="C178" s="26"/>
      <c r="D178" s="25"/>
      <c r="E178" s="25"/>
      <c r="F178" s="74"/>
      <c r="G178" s="74"/>
      <c r="H178" s="28"/>
    </row>
    <row r="179" spans="1:8" ht="12" customHeight="1" x14ac:dyDescent="0.25">
      <c r="A179" s="25"/>
      <c r="B179" s="25"/>
      <c r="C179" s="26"/>
      <c r="D179" s="25"/>
      <c r="E179" s="25"/>
      <c r="F179" s="74"/>
      <c r="G179" s="74"/>
      <c r="H179" s="28"/>
    </row>
    <row r="180" spans="1:8" ht="12" customHeight="1" x14ac:dyDescent="0.25">
      <c r="A180" s="25"/>
      <c r="B180" s="25"/>
      <c r="C180" s="26"/>
      <c r="D180" s="25"/>
      <c r="E180" s="25"/>
      <c r="F180" s="74"/>
      <c r="G180" s="74"/>
      <c r="H180" s="28"/>
    </row>
    <row r="181" spans="1:8" ht="12" customHeight="1" x14ac:dyDescent="0.25">
      <c r="A181" s="25"/>
      <c r="B181" s="25"/>
      <c r="C181" s="26"/>
      <c r="D181" s="25"/>
      <c r="E181" s="25"/>
      <c r="F181" s="74"/>
      <c r="G181" s="74"/>
      <c r="H181" s="28"/>
    </row>
    <row r="182" spans="1:8" ht="12" customHeight="1" x14ac:dyDescent="0.25">
      <c r="A182" s="25"/>
      <c r="B182" s="25"/>
      <c r="C182" s="26"/>
      <c r="D182" s="25"/>
      <c r="E182" s="25"/>
      <c r="F182" s="74"/>
      <c r="G182" s="74"/>
      <c r="H182" s="28"/>
    </row>
    <row r="183" spans="1:8" ht="12" customHeight="1" x14ac:dyDescent="0.25">
      <c r="A183" s="25"/>
      <c r="B183" s="25"/>
      <c r="C183" s="26"/>
      <c r="D183" s="25"/>
      <c r="E183" s="25"/>
      <c r="F183" s="74"/>
      <c r="G183" s="74"/>
      <c r="H183" s="28"/>
    </row>
    <row r="184" spans="1:8" ht="12" customHeight="1" x14ac:dyDescent="0.25">
      <c r="A184" s="25"/>
      <c r="B184" s="25"/>
      <c r="C184" s="26"/>
      <c r="D184" s="25"/>
      <c r="E184" s="25"/>
      <c r="F184" s="74"/>
      <c r="G184" s="74"/>
      <c r="H184" s="28"/>
    </row>
    <row r="185" spans="1:8" ht="12" customHeight="1" x14ac:dyDescent="0.25">
      <c r="A185" s="25"/>
      <c r="B185" s="25"/>
      <c r="C185" s="26"/>
      <c r="D185" s="25"/>
      <c r="E185" s="25"/>
      <c r="F185" s="74"/>
      <c r="G185" s="74"/>
      <c r="H185" s="28"/>
    </row>
    <row r="186" spans="1:8" ht="12" customHeight="1" x14ac:dyDescent="0.25">
      <c r="A186" s="25"/>
      <c r="B186" s="25"/>
      <c r="C186" s="26"/>
      <c r="D186" s="25"/>
      <c r="E186" s="25"/>
      <c r="F186" s="74"/>
      <c r="G186" s="74"/>
      <c r="H186" s="28"/>
    </row>
    <row r="187" spans="1:8" ht="12" customHeight="1" x14ac:dyDescent="0.25">
      <c r="A187" s="25"/>
      <c r="B187" s="25"/>
      <c r="C187" s="26"/>
      <c r="D187" s="25"/>
      <c r="E187" s="25"/>
      <c r="F187" s="74"/>
      <c r="G187" s="74"/>
      <c r="H187" s="28"/>
    </row>
    <row r="188" spans="1:8" ht="12" customHeight="1" x14ac:dyDescent="0.25">
      <c r="A188" s="25"/>
      <c r="B188" s="25"/>
      <c r="C188" s="26"/>
      <c r="D188" s="25"/>
      <c r="E188" s="25"/>
      <c r="F188" s="74"/>
      <c r="G188" s="74"/>
      <c r="H188" s="28"/>
    </row>
    <row r="189" spans="1:8" ht="12" customHeight="1" x14ac:dyDescent="0.25">
      <c r="A189" s="25"/>
      <c r="B189" s="25"/>
      <c r="C189" s="26"/>
      <c r="D189" s="25"/>
      <c r="E189" s="25"/>
      <c r="F189" s="74"/>
      <c r="G189" s="74"/>
      <c r="H189" s="28"/>
    </row>
    <row r="190" spans="1:8" ht="12" customHeight="1" x14ac:dyDescent="0.25">
      <c r="A190" s="25"/>
      <c r="B190" s="25"/>
      <c r="C190" s="26"/>
      <c r="D190" s="25"/>
      <c r="E190" s="25"/>
      <c r="F190" s="74"/>
      <c r="G190" s="74"/>
      <c r="H190" s="28"/>
    </row>
    <row r="191" spans="1:8" ht="12" customHeight="1" x14ac:dyDescent="0.25">
      <c r="A191" s="25"/>
      <c r="B191" s="25"/>
      <c r="C191" s="26"/>
      <c r="D191" s="25"/>
      <c r="E191" s="25"/>
      <c r="F191" s="74"/>
      <c r="G191" s="74"/>
      <c r="H191" s="28"/>
    </row>
    <row r="192" spans="1:8" ht="12" customHeight="1" x14ac:dyDescent="0.25">
      <c r="A192" s="25"/>
      <c r="B192" s="25"/>
      <c r="C192" s="26"/>
      <c r="D192" s="25"/>
      <c r="E192" s="25"/>
      <c r="F192" s="74"/>
      <c r="G192" s="74"/>
      <c r="H192" s="28"/>
    </row>
    <row r="193" spans="1:8" ht="12" customHeight="1" x14ac:dyDescent="0.25">
      <c r="A193" s="25"/>
      <c r="B193" s="25"/>
      <c r="C193" s="26"/>
      <c r="D193" s="25"/>
      <c r="E193" s="25"/>
      <c r="F193" s="74"/>
      <c r="G193" s="74"/>
      <c r="H193" s="28"/>
    </row>
    <row r="194" spans="1:8" ht="12" customHeight="1" x14ac:dyDescent="0.25">
      <c r="A194" s="25"/>
      <c r="B194" s="25"/>
      <c r="C194" s="26"/>
      <c r="D194" s="25"/>
      <c r="E194" s="25"/>
      <c r="F194" s="74"/>
      <c r="G194" s="74"/>
      <c r="H194" s="28"/>
    </row>
    <row r="195" spans="1:8" ht="12" customHeight="1" x14ac:dyDescent="0.25">
      <c r="A195" s="25"/>
      <c r="B195" s="25"/>
      <c r="C195" s="26"/>
      <c r="D195" s="25"/>
      <c r="E195" s="25"/>
      <c r="F195" s="74"/>
      <c r="G195" s="74"/>
      <c r="H195" s="28"/>
    </row>
    <row r="196" spans="1:8" ht="12" customHeight="1" x14ac:dyDescent="0.25">
      <c r="A196" s="25"/>
      <c r="B196" s="25"/>
      <c r="C196" s="26"/>
      <c r="D196" s="25"/>
      <c r="E196" s="25"/>
      <c r="F196" s="74"/>
      <c r="G196" s="74"/>
      <c r="H196" s="28"/>
    </row>
    <row r="197" spans="1:8" ht="12" customHeight="1" x14ac:dyDescent="0.25">
      <c r="A197" s="25"/>
      <c r="B197" s="25"/>
      <c r="C197" s="26"/>
      <c r="D197" s="25"/>
      <c r="E197" s="25"/>
      <c r="F197" s="74"/>
      <c r="G197" s="74"/>
      <c r="H197" s="28"/>
    </row>
    <row r="198" spans="1:8" ht="12" customHeight="1" x14ac:dyDescent="0.25">
      <c r="A198" s="25"/>
      <c r="B198" s="25"/>
      <c r="C198" s="26"/>
      <c r="D198" s="25"/>
      <c r="E198" s="25"/>
      <c r="F198" s="74"/>
      <c r="G198" s="74"/>
      <c r="H198" s="28"/>
    </row>
    <row r="199" spans="1:8" ht="12" customHeight="1" x14ac:dyDescent="0.25">
      <c r="A199" s="25"/>
      <c r="B199" s="25"/>
      <c r="C199" s="26"/>
      <c r="D199" s="25"/>
      <c r="E199" s="25"/>
      <c r="F199" s="74"/>
      <c r="G199" s="74"/>
      <c r="H199" s="28"/>
    </row>
    <row r="200" spans="1:8" ht="12" customHeight="1" x14ac:dyDescent="0.25">
      <c r="A200" s="25"/>
      <c r="B200" s="25"/>
      <c r="C200" s="26"/>
      <c r="D200" s="25"/>
      <c r="E200" s="25"/>
      <c r="F200" s="74"/>
      <c r="G200" s="74"/>
      <c r="H200" s="28"/>
    </row>
    <row r="201" spans="1:8" ht="12" customHeight="1" x14ac:dyDescent="0.25">
      <c r="A201" s="25"/>
      <c r="B201" s="25"/>
      <c r="C201" s="26"/>
      <c r="D201" s="25"/>
      <c r="E201" s="25"/>
      <c r="F201" s="74"/>
      <c r="G201" s="74"/>
      <c r="H201" s="28"/>
    </row>
    <row r="202" spans="1:8" ht="12" customHeight="1" x14ac:dyDescent="0.25">
      <c r="A202" s="25"/>
      <c r="B202" s="25"/>
      <c r="C202" s="26"/>
      <c r="D202" s="25"/>
      <c r="E202" s="25"/>
      <c r="F202" s="74"/>
      <c r="G202" s="74"/>
      <c r="H202" s="28"/>
    </row>
    <row r="203" spans="1:8" ht="12" customHeight="1" x14ac:dyDescent="0.25">
      <c r="A203" s="25"/>
      <c r="B203" s="25"/>
      <c r="C203" s="26"/>
      <c r="D203" s="25"/>
      <c r="E203" s="25"/>
      <c r="F203" s="74"/>
      <c r="G203" s="74"/>
      <c r="H203" s="28"/>
    </row>
    <row r="204" spans="1:8" ht="12" customHeight="1" x14ac:dyDescent="0.25">
      <c r="A204" s="25"/>
      <c r="B204" s="25"/>
      <c r="C204" s="26"/>
      <c r="D204" s="25"/>
      <c r="E204" s="25"/>
      <c r="F204" s="74"/>
      <c r="G204" s="74"/>
      <c r="H204" s="28"/>
    </row>
    <row r="205" spans="1:8" ht="12" customHeight="1" x14ac:dyDescent="0.25">
      <c r="A205" s="25"/>
      <c r="B205" s="25"/>
      <c r="C205" s="26"/>
      <c r="D205" s="25"/>
      <c r="E205" s="25"/>
      <c r="F205" s="74"/>
      <c r="G205" s="74"/>
      <c r="H205" s="28"/>
    </row>
    <row r="206" spans="1:8" ht="12" customHeight="1" x14ac:dyDescent="0.25">
      <c r="A206" s="25"/>
      <c r="B206" s="25"/>
      <c r="C206" s="26"/>
      <c r="D206" s="25"/>
      <c r="E206" s="25"/>
      <c r="F206" s="74"/>
      <c r="G206" s="74"/>
      <c r="H206" s="28"/>
    </row>
    <row r="207" spans="1:8" ht="12" customHeight="1" x14ac:dyDescent="0.25">
      <c r="A207" s="25"/>
      <c r="B207" s="25"/>
      <c r="C207" s="26"/>
      <c r="D207" s="25"/>
      <c r="E207" s="25"/>
      <c r="F207" s="74"/>
      <c r="G207" s="74"/>
      <c r="H207" s="28"/>
    </row>
    <row r="208" spans="1:8" ht="12" customHeight="1" x14ac:dyDescent="0.25">
      <c r="A208" s="25"/>
      <c r="B208" s="25"/>
      <c r="C208" s="26"/>
      <c r="D208" s="25"/>
      <c r="E208" s="25"/>
      <c r="F208" s="74"/>
      <c r="G208" s="74"/>
      <c r="H208" s="28"/>
    </row>
    <row r="209" spans="1:8" ht="12" customHeight="1" x14ac:dyDescent="0.25">
      <c r="A209" s="25"/>
      <c r="B209" s="25"/>
      <c r="C209" s="26"/>
      <c r="D209" s="25"/>
      <c r="E209" s="25"/>
      <c r="F209" s="74"/>
      <c r="G209" s="74"/>
      <c r="H209" s="28"/>
    </row>
    <row r="210" spans="1:8" ht="12" customHeight="1" x14ac:dyDescent="0.25">
      <c r="A210" s="25"/>
      <c r="B210" s="25"/>
      <c r="C210" s="26"/>
      <c r="D210" s="25"/>
      <c r="E210" s="25"/>
      <c r="F210" s="74"/>
      <c r="G210" s="74"/>
      <c r="H210" s="28"/>
    </row>
    <row r="211" spans="1:8" ht="12" customHeight="1" x14ac:dyDescent="0.25">
      <c r="A211" s="25"/>
      <c r="B211" s="25"/>
      <c r="C211" s="26"/>
      <c r="D211" s="25"/>
      <c r="E211" s="25"/>
      <c r="F211" s="74"/>
      <c r="G211" s="74"/>
      <c r="H211" s="28"/>
    </row>
    <row r="212" spans="1:8" ht="12" customHeight="1" x14ac:dyDescent="0.25">
      <c r="A212" s="25"/>
      <c r="B212" s="25"/>
      <c r="C212" s="26"/>
      <c r="D212" s="25"/>
      <c r="E212" s="25"/>
      <c r="F212" s="74"/>
      <c r="G212" s="74"/>
      <c r="H212" s="28"/>
    </row>
    <row r="213" spans="1:8" ht="12" customHeight="1" x14ac:dyDescent="0.25">
      <c r="A213" s="25"/>
      <c r="B213" s="25"/>
      <c r="C213" s="26"/>
      <c r="D213" s="25"/>
      <c r="E213" s="25"/>
      <c r="F213" s="74"/>
      <c r="G213" s="74"/>
      <c r="H213" s="28"/>
    </row>
    <row r="214" spans="1:8" ht="12" customHeight="1" x14ac:dyDescent="0.25">
      <c r="A214" s="25"/>
      <c r="B214" s="25"/>
      <c r="C214" s="26"/>
      <c r="D214" s="25"/>
      <c r="E214" s="25"/>
      <c r="F214" s="74"/>
      <c r="G214" s="74"/>
      <c r="H214" s="28"/>
    </row>
    <row r="215" spans="1:8" ht="12" customHeight="1" x14ac:dyDescent="0.25">
      <c r="A215" s="25"/>
      <c r="B215" s="25"/>
      <c r="C215" s="26"/>
      <c r="D215" s="25"/>
      <c r="E215" s="25"/>
      <c r="F215" s="74"/>
      <c r="G215" s="74"/>
      <c r="H215" s="28"/>
    </row>
    <row r="216" spans="1:8" ht="12" customHeight="1" x14ac:dyDescent="0.25">
      <c r="A216" s="25"/>
      <c r="B216" s="25"/>
      <c r="C216" s="26"/>
      <c r="D216" s="25"/>
      <c r="E216" s="25"/>
      <c r="F216" s="74"/>
      <c r="G216" s="74"/>
      <c r="H216" s="28"/>
    </row>
    <row r="217" spans="1:8" ht="12" customHeight="1" x14ac:dyDescent="0.25">
      <c r="A217" s="25"/>
      <c r="B217" s="25"/>
      <c r="C217" s="26"/>
      <c r="D217" s="25"/>
      <c r="E217" s="25"/>
      <c r="F217" s="74"/>
      <c r="G217" s="74"/>
      <c r="H217" s="28"/>
    </row>
    <row r="218" spans="1:8" ht="12" customHeight="1" x14ac:dyDescent="0.25">
      <c r="A218" s="25"/>
      <c r="B218" s="25"/>
      <c r="C218" s="26"/>
      <c r="D218" s="25"/>
      <c r="E218" s="25"/>
      <c r="F218" s="74"/>
      <c r="G218" s="74"/>
      <c r="H218" s="28"/>
    </row>
    <row r="219" spans="1:8" ht="12" customHeight="1" x14ac:dyDescent="0.25">
      <c r="A219" s="25"/>
      <c r="B219" s="25"/>
      <c r="C219" s="26"/>
      <c r="D219" s="25"/>
      <c r="E219" s="25"/>
      <c r="F219" s="74"/>
      <c r="G219" s="74"/>
      <c r="H219" s="28"/>
    </row>
    <row r="220" spans="1:8" ht="12" customHeight="1" x14ac:dyDescent="0.25">
      <c r="A220" s="25"/>
      <c r="B220" s="25"/>
      <c r="C220" s="26"/>
      <c r="D220" s="25"/>
      <c r="E220" s="25"/>
      <c r="F220" s="74"/>
      <c r="G220" s="74"/>
      <c r="H220" s="28"/>
    </row>
    <row r="221" spans="1:8" ht="12" customHeight="1" x14ac:dyDescent="0.25">
      <c r="A221" s="25"/>
      <c r="B221" s="25"/>
      <c r="C221" s="26"/>
      <c r="D221" s="25"/>
      <c r="E221" s="25"/>
      <c r="F221" s="74"/>
      <c r="G221" s="74"/>
      <c r="H221" s="28"/>
    </row>
    <row r="222" spans="1:8" ht="12" customHeight="1" x14ac:dyDescent="0.25">
      <c r="A222" s="25"/>
      <c r="B222" s="25"/>
      <c r="C222" s="26"/>
      <c r="D222" s="25"/>
      <c r="E222" s="25"/>
      <c r="F222" s="74"/>
      <c r="G222" s="74"/>
      <c r="H222" s="28"/>
    </row>
    <row r="223" spans="1:8" ht="12" customHeight="1" x14ac:dyDescent="0.25">
      <c r="A223" s="25"/>
      <c r="B223" s="25"/>
      <c r="C223" s="26"/>
      <c r="D223" s="25"/>
      <c r="E223" s="25"/>
      <c r="F223" s="74"/>
      <c r="G223" s="74"/>
      <c r="H223" s="28"/>
    </row>
    <row r="224" spans="1:8" ht="12" customHeight="1" x14ac:dyDescent="0.25">
      <c r="A224" s="25"/>
      <c r="B224" s="25"/>
      <c r="C224" s="26"/>
      <c r="D224" s="25"/>
      <c r="E224" s="25"/>
      <c r="F224" s="74"/>
      <c r="G224" s="74"/>
      <c r="H224" s="28"/>
    </row>
    <row r="225" spans="1:8" ht="12" customHeight="1" x14ac:dyDescent="0.25">
      <c r="A225" s="25"/>
      <c r="B225" s="25"/>
      <c r="C225" s="26"/>
      <c r="D225" s="25"/>
      <c r="E225" s="25"/>
      <c r="F225" s="74"/>
      <c r="G225" s="74"/>
      <c r="H225" s="28"/>
    </row>
    <row r="226" spans="1:8" ht="12" customHeight="1" x14ac:dyDescent="0.25">
      <c r="A226" s="25"/>
      <c r="B226" s="25"/>
      <c r="C226" s="26"/>
      <c r="D226" s="25"/>
      <c r="E226" s="25"/>
      <c r="F226" s="74"/>
      <c r="G226" s="74"/>
      <c r="H226" s="28"/>
    </row>
    <row r="227" spans="1:8" ht="12" customHeight="1" x14ac:dyDescent="0.25">
      <c r="A227" s="25"/>
      <c r="B227" s="25"/>
      <c r="C227" s="26"/>
      <c r="D227" s="25"/>
      <c r="E227" s="25"/>
      <c r="F227" s="74"/>
      <c r="G227" s="74"/>
      <c r="H227" s="28"/>
    </row>
    <row r="228" spans="1:8" ht="12" customHeight="1" x14ac:dyDescent="0.25">
      <c r="A228" s="25"/>
      <c r="B228" s="25"/>
      <c r="C228" s="26"/>
      <c r="D228" s="25"/>
      <c r="E228" s="25"/>
      <c r="F228" s="74"/>
      <c r="G228" s="74"/>
      <c r="H228" s="28"/>
    </row>
    <row r="229" spans="1:8" ht="12" customHeight="1" x14ac:dyDescent="0.25">
      <c r="A229" s="25"/>
      <c r="B229" s="25"/>
      <c r="C229" s="26"/>
      <c r="D229" s="25"/>
      <c r="E229" s="25"/>
      <c r="F229" s="74"/>
      <c r="G229" s="74"/>
      <c r="H229" s="28"/>
    </row>
    <row r="230" spans="1:8" ht="12" customHeight="1" x14ac:dyDescent="0.25">
      <c r="A230" s="25"/>
      <c r="B230" s="25"/>
      <c r="C230" s="26"/>
      <c r="D230" s="25"/>
      <c r="E230" s="25"/>
      <c r="F230" s="74"/>
      <c r="G230" s="74"/>
      <c r="H230" s="28"/>
    </row>
    <row r="231" spans="1:8" ht="12" customHeight="1" x14ac:dyDescent="0.25">
      <c r="A231" s="25"/>
      <c r="B231" s="25"/>
      <c r="C231" s="26"/>
      <c r="D231" s="25"/>
      <c r="E231" s="25"/>
      <c r="F231" s="74"/>
      <c r="G231" s="74"/>
      <c r="H231" s="28"/>
    </row>
    <row r="232" spans="1:8" ht="12" customHeight="1" x14ac:dyDescent="0.25">
      <c r="A232" s="25"/>
      <c r="B232" s="25"/>
      <c r="C232" s="26"/>
      <c r="D232" s="25"/>
      <c r="E232" s="25"/>
      <c r="F232" s="74"/>
      <c r="G232" s="74"/>
      <c r="H232" s="28"/>
    </row>
    <row r="233" spans="1:8" ht="12" customHeight="1" x14ac:dyDescent="0.25">
      <c r="A233" s="25"/>
      <c r="B233" s="25"/>
      <c r="C233" s="26"/>
      <c r="D233" s="25"/>
      <c r="E233" s="25"/>
      <c r="F233" s="74"/>
      <c r="G233" s="74"/>
      <c r="H233" s="28"/>
    </row>
    <row r="234" spans="1:8" ht="12" customHeight="1" x14ac:dyDescent="0.25">
      <c r="A234" s="25"/>
      <c r="B234" s="25"/>
      <c r="C234" s="26"/>
      <c r="D234" s="25"/>
      <c r="E234" s="25"/>
      <c r="F234" s="74"/>
      <c r="G234" s="74"/>
      <c r="H234" s="28"/>
    </row>
    <row r="235" spans="1:8" ht="12" customHeight="1" x14ac:dyDescent="0.25">
      <c r="A235" s="25"/>
      <c r="B235" s="25"/>
      <c r="C235" s="26"/>
      <c r="D235" s="25"/>
      <c r="E235" s="25"/>
      <c r="F235" s="74"/>
      <c r="G235" s="74"/>
      <c r="H235" s="28"/>
    </row>
    <row r="236" spans="1:8" ht="12" customHeight="1" x14ac:dyDescent="0.25">
      <c r="A236" s="25"/>
      <c r="B236" s="25"/>
      <c r="C236" s="26"/>
      <c r="D236" s="25"/>
      <c r="E236" s="25"/>
      <c r="F236" s="74"/>
      <c r="G236" s="74"/>
      <c r="H236" s="28"/>
    </row>
    <row r="237" spans="1:8" ht="12" customHeight="1" x14ac:dyDescent="0.25">
      <c r="A237" s="25"/>
      <c r="B237" s="25"/>
      <c r="C237" s="26"/>
      <c r="D237" s="25"/>
      <c r="E237" s="25"/>
      <c r="F237" s="74"/>
      <c r="G237" s="74"/>
      <c r="H237" s="28"/>
    </row>
    <row r="238" spans="1:8" ht="12" customHeight="1" x14ac:dyDescent="0.25">
      <c r="A238" s="25"/>
      <c r="B238" s="25"/>
      <c r="C238" s="26"/>
      <c r="D238" s="25"/>
      <c r="E238" s="25"/>
      <c r="F238" s="74"/>
      <c r="G238" s="74"/>
      <c r="H238" s="28"/>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140625" customWidth="1"/>
    <col min="2" max="2" width="38.140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1" t="s">
        <v>77</v>
      </c>
      <c r="P2" s="17" t="s">
        <v>78</v>
      </c>
      <c r="Q2" s="17" t="s">
        <v>83</v>
      </c>
      <c r="R2" s="73" t="s">
        <v>93</v>
      </c>
      <c r="S2" s="73" t="s">
        <v>94</v>
      </c>
    </row>
    <row r="3" spans="1:19" x14ac:dyDescent="0.2">
      <c r="A3" s="17" t="s">
        <v>71</v>
      </c>
      <c r="B3" s="4" t="s">
        <v>30</v>
      </c>
      <c r="C3" s="73" t="s">
        <v>26</v>
      </c>
      <c r="D3" s="73" t="s">
        <v>20</v>
      </c>
      <c r="E3" s="17" t="s">
        <v>58</v>
      </c>
      <c r="F3" t="s">
        <v>23</v>
      </c>
      <c r="G3" s="4" t="s">
        <v>11</v>
      </c>
      <c r="H3" s="4" t="s">
        <v>15</v>
      </c>
      <c r="I3" s="4" t="s">
        <v>15</v>
      </c>
      <c r="J3">
        <v>2</v>
      </c>
      <c r="K3" s="17" t="str">
        <f>"Erstfachschule ("&amp;Reisekostenformular!K16&amp;")"</f>
        <v>Erstfachschule (wird automatisch bestimmt)</v>
      </c>
      <c r="L3" s="73" t="str">
        <f>Reisekostenformular!I16</f>
        <v>wird automatisch bestimmt</v>
      </c>
      <c r="M3" s="1">
        <f t="shared" si="0"/>
        <v>2.0833333333333332E-2</v>
      </c>
      <c r="N3" s="17" t="s">
        <v>76</v>
      </c>
      <c r="O3" s="41" t="s">
        <v>79</v>
      </c>
      <c r="P3" s="17" t="s">
        <v>80</v>
      </c>
      <c r="Q3" s="17" t="s">
        <v>84</v>
      </c>
      <c r="R3" s="73" t="s">
        <v>95</v>
      </c>
      <c r="S3" s="73" t="s">
        <v>96</v>
      </c>
    </row>
    <row r="4" spans="1:19" x14ac:dyDescent="0.2">
      <c r="A4" s="17" t="s">
        <v>68</v>
      </c>
      <c r="B4" s="4" t="s">
        <v>30</v>
      </c>
      <c r="C4" t="str">
        <f>"Erstfachschule ("&amp;Reisekostenformular!K16&amp;")"</f>
        <v>Erstfachschule (wird automatisch bestimmt)</v>
      </c>
      <c r="D4" s="73" t="str">
        <f>Reisekostenformular!I16</f>
        <v>wird automatisch bestimmt</v>
      </c>
      <c r="F4" s="4" t="s">
        <v>29</v>
      </c>
      <c r="G4" s="4" t="s">
        <v>32</v>
      </c>
      <c r="J4">
        <v>3</v>
      </c>
      <c r="K4" s="73" t="str">
        <f>"Zweitfachschule ("&amp;Reisekostenformular!E16&amp;")"</f>
        <v>Zweitfachschule (0)</v>
      </c>
      <c r="L4" s="17">
        <f>Reisekostenformular!D16</f>
        <v>0</v>
      </c>
      <c r="M4" s="1">
        <f t="shared" si="0"/>
        <v>3.125E-2</v>
      </c>
      <c r="O4" s="41" t="s">
        <v>81</v>
      </c>
      <c r="P4" s="17" t="s">
        <v>82</v>
      </c>
      <c r="Q4" s="17" t="s">
        <v>85</v>
      </c>
    </row>
    <row r="5" spans="1:19" x14ac:dyDescent="0.2">
      <c r="A5" s="17" t="s">
        <v>69</v>
      </c>
      <c r="B5" s="4" t="s">
        <v>30</v>
      </c>
      <c r="C5" s="73" t="str">
        <f>"Zweitfachschule ("&amp;Reisekostenformular!E16&amp;")"</f>
        <v>Zweitfachschule (0)</v>
      </c>
      <c r="D5" s="4">
        <f>Reisekostenformular!D16</f>
        <v>0</v>
      </c>
      <c r="G5" s="4" t="s">
        <v>12</v>
      </c>
      <c r="J5">
        <v>4</v>
      </c>
      <c r="K5" s="73"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10" t="s">
        <v>121</v>
      </c>
      <c r="M12" s="1">
        <f t="shared" si="0"/>
        <v>0.11458333333333334</v>
      </c>
    </row>
    <row r="13" spans="1:19" x14ac:dyDescent="0.2">
      <c r="A13" s="111" t="s">
        <v>117</v>
      </c>
      <c r="M13" s="1">
        <f t="shared" si="0"/>
        <v>0.125</v>
      </c>
    </row>
    <row r="14" spans="1:19" x14ac:dyDescent="0.2">
      <c r="A14" s="111" t="s">
        <v>118</v>
      </c>
      <c r="D14" s="16" t="s">
        <v>109</v>
      </c>
      <c r="M14" s="1">
        <f t="shared" si="0"/>
        <v>0.13541666666666666</v>
      </c>
    </row>
    <row r="15" spans="1:19" x14ac:dyDescent="0.2">
      <c r="A15" s="111" t="s">
        <v>119</v>
      </c>
      <c r="M15" s="1">
        <f t="shared" si="0"/>
        <v>0.14583333333333331</v>
      </c>
    </row>
    <row r="16" spans="1:19" x14ac:dyDescent="0.2">
      <c r="A16" s="111"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Schmitt-Hartmann, Reinhard (Seminar GYMSOP Freiburg)</cp:lastModifiedBy>
  <cp:lastPrinted>2019-07-04T09:41:11Z</cp:lastPrinted>
  <dcterms:created xsi:type="dcterms:W3CDTF">2003-11-19T09:12:54Z</dcterms:created>
  <dcterms:modified xsi:type="dcterms:W3CDTF">2020-08-10T07:35:57Z</dcterms:modified>
</cp:coreProperties>
</file>