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E:\EXT\0C\"/>
    </mc:Choice>
  </mc:AlternateContent>
  <workbookProtection workbookPassword="C97D" lockStructure="1"/>
  <bookViews>
    <workbookView xWindow="0" yWindow="0" windowWidth="28800" windowHeight="12290" tabRatio="767"/>
  </bookViews>
  <sheets>
    <sheet name="Reisekostenformular" sheetId="4" r:id="rId1"/>
    <sheet name="Kurzanleitung" sheetId="11" state="hidden" r:id="rId2"/>
    <sheet name="DE 2024_25" sheetId="13" state="hidden" r:id="rId3"/>
    <sheet name="Tabelle4" sheetId="14" state="hidden" r:id="rId4"/>
  </sheets>
  <definedNames>
    <definedName name="_xlnm._FilterDatabase" localSheetId="2" hidden="1">'DE 2024_25'!$A$5:$J$276</definedName>
  </definedNames>
  <calcPr calcId="162913"/>
</workbook>
</file>

<file path=xl/calcChain.xml><?xml version="1.0" encoding="utf-8"?>
<calcChain xmlns="http://schemas.openxmlformats.org/spreadsheetml/2006/main">
  <c r="H27" i="4" l="1"/>
  <c r="L2" i="14" l="1"/>
  <c r="K2" i="14"/>
  <c r="D2" i="14"/>
  <c r="C2" i="14"/>
  <c r="A15" i="4"/>
  <c r="S15" i="4"/>
  <c r="K14" i="4"/>
  <c r="I15" i="4"/>
  <c r="I14" i="4"/>
  <c r="L15" i="4"/>
  <c r="A11" i="4"/>
  <c r="L3" i="14" l="1"/>
  <c r="N32" i="4"/>
  <c r="M31" i="4"/>
  <c r="K31" i="4"/>
  <c r="H31" i="4"/>
  <c r="N31" i="4" s="1"/>
  <c r="N30" i="4"/>
  <c r="M29" i="4"/>
  <c r="K29" i="4"/>
  <c r="H29" i="4"/>
  <c r="N29" i="4" s="1"/>
  <c r="N28" i="4"/>
  <c r="M27" i="4"/>
  <c r="K27" i="4"/>
  <c r="N27" i="4"/>
  <c r="N26" i="4"/>
  <c r="M25" i="4"/>
  <c r="K25" i="4"/>
  <c r="H25" i="4"/>
  <c r="N25" i="4" s="1"/>
  <c r="N24" i="4"/>
  <c r="M23" i="4"/>
  <c r="K23" i="4"/>
  <c r="N23" i="4"/>
  <c r="Q24" i="4" l="1"/>
  <c r="Q26" i="4"/>
  <c r="Q28" i="4"/>
  <c r="Q30" i="4"/>
  <c r="Q32" i="4"/>
  <c r="M101" i="4"/>
  <c r="M33" i="4"/>
  <c r="M35" i="4"/>
  <c r="M37" i="4"/>
  <c r="M39" i="4"/>
  <c r="M41" i="4"/>
  <c r="M43" i="4"/>
  <c r="M45" i="4"/>
  <c r="M47" i="4"/>
  <c r="M49" i="4"/>
  <c r="M51" i="4"/>
  <c r="M53" i="4"/>
  <c r="M55" i="4"/>
  <c r="M57" i="4"/>
  <c r="M59" i="4"/>
  <c r="M61" i="4"/>
  <c r="M63" i="4"/>
  <c r="M65" i="4"/>
  <c r="M67" i="4"/>
  <c r="M69" i="4"/>
  <c r="M71" i="4"/>
  <c r="M73" i="4"/>
  <c r="M75" i="4"/>
  <c r="M77" i="4"/>
  <c r="M79" i="4"/>
  <c r="M81" i="4"/>
  <c r="M83" i="4"/>
  <c r="M85" i="4"/>
  <c r="M87" i="4"/>
  <c r="M89" i="4"/>
  <c r="M91" i="4"/>
  <c r="M93" i="4"/>
  <c r="M95" i="4"/>
  <c r="M97" i="4"/>
  <c r="M99" i="4"/>
  <c r="H101" i="4" l="1"/>
  <c r="H99" i="4"/>
  <c r="H97" i="4"/>
  <c r="H95" i="4"/>
  <c r="H93" i="4"/>
  <c r="H91" i="4"/>
  <c r="H89" i="4"/>
  <c r="H87" i="4"/>
  <c r="H85" i="4"/>
  <c r="H83" i="4"/>
  <c r="H81" i="4"/>
  <c r="H79" i="4"/>
  <c r="H77" i="4"/>
  <c r="H75" i="4"/>
  <c r="H73" i="4"/>
  <c r="H71" i="4"/>
  <c r="H69" i="4"/>
  <c r="H67" i="4"/>
  <c r="H65" i="4"/>
  <c r="H63" i="4"/>
  <c r="H61" i="4"/>
  <c r="H59" i="4"/>
  <c r="H57" i="4"/>
  <c r="H55" i="4"/>
  <c r="H53" i="4"/>
  <c r="H51" i="4"/>
  <c r="H49" i="4"/>
  <c r="H47" i="4"/>
  <c r="H45" i="4"/>
  <c r="H43" i="4"/>
  <c r="H41" i="4"/>
  <c r="H39" i="4"/>
  <c r="H37" i="4"/>
  <c r="H35" i="4"/>
  <c r="H33" i="4"/>
  <c r="N102" i="4" l="1"/>
  <c r="K101" i="4"/>
  <c r="N101" i="4"/>
  <c r="N100" i="4"/>
  <c r="N99" i="4"/>
  <c r="K99" i="4"/>
  <c r="N98" i="4"/>
  <c r="N97" i="4"/>
  <c r="K97" i="4"/>
  <c r="N96" i="4"/>
  <c r="K95" i="4"/>
  <c r="N95" i="4"/>
  <c r="N94" i="4"/>
  <c r="K93" i="4"/>
  <c r="N93" i="4"/>
  <c r="N92" i="4"/>
  <c r="N91" i="4"/>
  <c r="K91" i="4"/>
  <c r="N90" i="4"/>
  <c r="N89" i="4"/>
  <c r="K89" i="4"/>
  <c r="N88" i="4"/>
  <c r="K87" i="4"/>
  <c r="N87" i="4"/>
  <c r="N86" i="4"/>
  <c r="K85" i="4"/>
  <c r="N85" i="4"/>
  <c r="N84" i="4"/>
  <c r="N83" i="4"/>
  <c r="K83" i="4"/>
  <c r="N82" i="4"/>
  <c r="K81" i="4"/>
  <c r="N81" i="4"/>
  <c r="N80" i="4"/>
  <c r="K79" i="4"/>
  <c r="N79" i="4"/>
  <c r="N78" i="4"/>
  <c r="K77" i="4"/>
  <c r="N77" i="4"/>
  <c r="N76" i="4"/>
  <c r="K75" i="4"/>
  <c r="N75" i="4"/>
  <c r="N74" i="4"/>
  <c r="K73" i="4"/>
  <c r="N73" i="4"/>
  <c r="N72" i="4"/>
  <c r="K71" i="4"/>
  <c r="N71" i="4"/>
  <c r="N70" i="4"/>
  <c r="K69" i="4"/>
  <c r="N69" i="4"/>
  <c r="N68" i="4"/>
  <c r="K67" i="4"/>
  <c r="N67" i="4"/>
  <c r="N66" i="4"/>
  <c r="K65" i="4"/>
  <c r="N65" i="4"/>
  <c r="N64" i="4"/>
  <c r="K63" i="4"/>
  <c r="N63" i="4"/>
  <c r="N62" i="4"/>
  <c r="N61" i="4"/>
  <c r="K61" i="4"/>
  <c r="N60" i="4"/>
  <c r="K59" i="4"/>
  <c r="N59" i="4"/>
  <c r="N58" i="4"/>
  <c r="K57" i="4"/>
  <c r="N57" i="4"/>
  <c r="N56" i="4"/>
  <c r="K55" i="4"/>
  <c r="N55" i="4"/>
  <c r="N54" i="4"/>
  <c r="N53" i="4"/>
  <c r="K53" i="4"/>
  <c r="N52" i="4"/>
  <c r="K51" i="4"/>
  <c r="N51" i="4"/>
  <c r="N50" i="4"/>
  <c r="K49" i="4"/>
  <c r="N49" i="4"/>
  <c r="N48" i="4"/>
  <c r="K47" i="4"/>
  <c r="N47" i="4"/>
  <c r="N46" i="4"/>
  <c r="N45" i="4"/>
  <c r="K45" i="4"/>
  <c r="N44" i="4"/>
  <c r="K43" i="4"/>
  <c r="N43" i="4"/>
  <c r="N42" i="4"/>
  <c r="K41" i="4"/>
  <c r="N41" i="4"/>
  <c r="N40" i="4"/>
  <c r="K39" i="4"/>
  <c r="N39" i="4"/>
  <c r="N38" i="4"/>
  <c r="K37" i="4"/>
  <c r="N37" i="4"/>
  <c r="N36" i="4"/>
  <c r="K35" i="4"/>
  <c r="N35" i="4"/>
  <c r="N34" i="4"/>
  <c r="K33" i="4"/>
  <c r="N33" i="4"/>
  <c r="Z13" i="4"/>
  <c r="Z14" i="4"/>
  <c r="A14" i="4"/>
  <c r="V41" i="4" l="1"/>
  <c r="V57" i="4"/>
  <c r="V73" i="4"/>
  <c r="V89" i="4"/>
  <c r="V43" i="4"/>
  <c r="V59" i="4"/>
  <c r="V75" i="4"/>
  <c r="V91" i="4"/>
  <c r="V45" i="4"/>
  <c r="V61" i="4"/>
  <c r="V77" i="4"/>
  <c r="V93" i="4"/>
  <c r="V63" i="4"/>
  <c r="V79" i="4"/>
  <c r="V49" i="4"/>
  <c r="V81" i="4"/>
  <c r="V35" i="4"/>
  <c r="V67" i="4"/>
  <c r="V99" i="4"/>
  <c r="V53" i="4"/>
  <c r="V85" i="4"/>
  <c r="V39" i="4"/>
  <c r="V71" i="4"/>
  <c r="V47" i="4"/>
  <c r="V95" i="4"/>
  <c r="V65" i="4"/>
  <c r="V97" i="4"/>
  <c r="V51" i="4"/>
  <c r="V83" i="4"/>
  <c r="V37" i="4"/>
  <c r="V69" i="4"/>
  <c r="V101" i="4"/>
  <c r="V55" i="4"/>
  <c r="V87" i="4"/>
  <c r="V33" i="4"/>
  <c r="Q40" i="4"/>
  <c r="Q98" i="4"/>
  <c r="Q92" i="4"/>
  <c r="Q78" i="4"/>
  <c r="Q42" i="4"/>
  <c r="Q58" i="4"/>
  <c r="Q74" i="4"/>
  <c r="Q90" i="4"/>
  <c r="Q100" i="4"/>
  <c r="Q84" i="4"/>
  <c r="Q64" i="4"/>
  <c r="Q80" i="4"/>
  <c r="Q34" i="4"/>
  <c r="Q72" i="4"/>
  <c r="Q36" i="4"/>
  <c r="Q46" i="4"/>
  <c r="Q52" i="4"/>
  <c r="Q62" i="4"/>
  <c r="Q38" i="4"/>
  <c r="Q86" i="4"/>
  <c r="Q96" i="4"/>
  <c r="Q44" i="4"/>
  <c r="Q54" i="4"/>
  <c r="Q60" i="4"/>
  <c r="Q76" i="4"/>
  <c r="Q102" i="4"/>
  <c r="Q50" i="4"/>
  <c r="Q66" i="4"/>
  <c r="Q82" i="4"/>
  <c r="Q94" i="4"/>
  <c r="Q88" i="4"/>
  <c r="Q68" i="4"/>
  <c r="Q70" i="4"/>
  <c r="Q56" i="4"/>
  <c r="Q48" i="4"/>
  <c r="D4" i="14"/>
  <c r="C4" i="14"/>
  <c r="Q15" i="4"/>
  <c r="K3" i="14"/>
  <c r="A9" i="4"/>
  <c r="A12" i="4"/>
  <c r="A10" i="4" l="1"/>
  <c r="AE102" i="4" l="1"/>
  <c r="Z102" i="4"/>
  <c r="AD101" i="4"/>
  <c r="AC101" i="4"/>
  <c r="AB101" i="4"/>
  <c r="AA101" i="4"/>
  <c r="Z101" i="4"/>
  <c r="AE100" i="4"/>
  <c r="Z100" i="4"/>
  <c r="AD99" i="4"/>
  <c r="AC99" i="4"/>
  <c r="AB99" i="4"/>
  <c r="AA99" i="4"/>
  <c r="Z99" i="4"/>
  <c r="AE98" i="4"/>
  <c r="Z98" i="4"/>
  <c r="AD97" i="4"/>
  <c r="AC97" i="4"/>
  <c r="AB97" i="4"/>
  <c r="AA97" i="4"/>
  <c r="Z97" i="4"/>
  <c r="AE96" i="4"/>
  <c r="Z96" i="4"/>
  <c r="AD95" i="4"/>
  <c r="AC95" i="4"/>
  <c r="AB95" i="4"/>
  <c r="AA95" i="4"/>
  <c r="Z95" i="4"/>
  <c r="AE94" i="4"/>
  <c r="Z94" i="4"/>
  <c r="AD93" i="4"/>
  <c r="AC93" i="4"/>
  <c r="AB93" i="4"/>
  <c r="AA93" i="4"/>
  <c r="Z93" i="4"/>
  <c r="AE92" i="4"/>
  <c r="Z92" i="4"/>
  <c r="AD91" i="4"/>
  <c r="AC91" i="4"/>
  <c r="AB91" i="4"/>
  <c r="AA91" i="4"/>
  <c r="Z91" i="4"/>
  <c r="AE90" i="4"/>
  <c r="Z90" i="4"/>
  <c r="AD89" i="4"/>
  <c r="AC89" i="4"/>
  <c r="AB89" i="4"/>
  <c r="AA89" i="4"/>
  <c r="Z89" i="4"/>
  <c r="AE88" i="4"/>
  <c r="Z88" i="4"/>
  <c r="AD87" i="4"/>
  <c r="AC87" i="4"/>
  <c r="AB87" i="4"/>
  <c r="AA87" i="4"/>
  <c r="Z87" i="4"/>
  <c r="AE86" i="4"/>
  <c r="Z86" i="4"/>
  <c r="AD85" i="4"/>
  <c r="AC85" i="4"/>
  <c r="AB85" i="4"/>
  <c r="AA85" i="4"/>
  <c r="Z85" i="4"/>
  <c r="AE84" i="4"/>
  <c r="Z84" i="4"/>
  <c r="AD83" i="4"/>
  <c r="AC83" i="4"/>
  <c r="AB83" i="4"/>
  <c r="AA83" i="4"/>
  <c r="Z83" i="4"/>
  <c r="AE82" i="4"/>
  <c r="Z82" i="4"/>
  <c r="AD81" i="4"/>
  <c r="AC81" i="4"/>
  <c r="AB81" i="4"/>
  <c r="AA81" i="4"/>
  <c r="Z81" i="4"/>
  <c r="AE80" i="4"/>
  <c r="Z80" i="4"/>
  <c r="AD79" i="4"/>
  <c r="AC79" i="4"/>
  <c r="AB79" i="4"/>
  <c r="AA79" i="4"/>
  <c r="Z79" i="4"/>
  <c r="AE78" i="4"/>
  <c r="Z78" i="4"/>
  <c r="AD77" i="4"/>
  <c r="AC77" i="4"/>
  <c r="AB77" i="4"/>
  <c r="AA77" i="4"/>
  <c r="Z77" i="4"/>
  <c r="AE76" i="4"/>
  <c r="Z76" i="4"/>
  <c r="AD75" i="4"/>
  <c r="AC75" i="4"/>
  <c r="AB75" i="4"/>
  <c r="AA75" i="4"/>
  <c r="Z75" i="4"/>
  <c r="AE74" i="4"/>
  <c r="Z74" i="4"/>
  <c r="AD73" i="4"/>
  <c r="AC73" i="4"/>
  <c r="AB73" i="4"/>
  <c r="AA73" i="4"/>
  <c r="Z73" i="4"/>
  <c r="AE72" i="4"/>
  <c r="Z72" i="4"/>
  <c r="AD71" i="4"/>
  <c r="AC71" i="4"/>
  <c r="AB71" i="4"/>
  <c r="AA71" i="4"/>
  <c r="Z71" i="4"/>
  <c r="AE70" i="4"/>
  <c r="Z70" i="4"/>
  <c r="AD69" i="4"/>
  <c r="AC69" i="4"/>
  <c r="AB69" i="4"/>
  <c r="AA69" i="4"/>
  <c r="Z69" i="4"/>
  <c r="AE68" i="4"/>
  <c r="Z68" i="4"/>
  <c r="AD67" i="4"/>
  <c r="AC67" i="4"/>
  <c r="AB67" i="4"/>
  <c r="AA67" i="4"/>
  <c r="Z67" i="4"/>
  <c r="AE66" i="4"/>
  <c r="Z66" i="4"/>
  <c r="AD65" i="4"/>
  <c r="AC65" i="4"/>
  <c r="AB65" i="4"/>
  <c r="AA65" i="4"/>
  <c r="Z65" i="4"/>
  <c r="AE64" i="4"/>
  <c r="Z64" i="4"/>
  <c r="AD63" i="4"/>
  <c r="AC63" i="4"/>
  <c r="AB63" i="4"/>
  <c r="AA63" i="4"/>
  <c r="Z63" i="4"/>
  <c r="AE62" i="4"/>
  <c r="Z62" i="4"/>
  <c r="AD61" i="4"/>
  <c r="AC61" i="4"/>
  <c r="AB61" i="4"/>
  <c r="AA61" i="4"/>
  <c r="Z61" i="4"/>
  <c r="AE60" i="4"/>
  <c r="Z60" i="4"/>
  <c r="AD59" i="4"/>
  <c r="AC59" i="4"/>
  <c r="AB59" i="4"/>
  <c r="AA59" i="4"/>
  <c r="Z59" i="4"/>
  <c r="AE58" i="4"/>
  <c r="Z58" i="4"/>
  <c r="AD57" i="4"/>
  <c r="AC57" i="4"/>
  <c r="AB57" i="4"/>
  <c r="AA57" i="4"/>
  <c r="Z57" i="4"/>
  <c r="AE56" i="4"/>
  <c r="Z56" i="4"/>
  <c r="AD55" i="4"/>
  <c r="AC55" i="4"/>
  <c r="AB55" i="4"/>
  <c r="AA55" i="4"/>
  <c r="Z55" i="4"/>
  <c r="AE54" i="4"/>
  <c r="Z54" i="4"/>
  <c r="AD53" i="4"/>
  <c r="AC53" i="4"/>
  <c r="AB53" i="4"/>
  <c r="AA53" i="4"/>
  <c r="Z53" i="4"/>
  <c r="AE52" i="4"/>
  <c r="Z52" i="4"/>
  <c r="AD51" i="4"/>
  <c r="AC51" i="4"/>
  <c r="AB51" i="4"/>
  <c r="AA51" i="4"/>
  <c r="Z51" i="4"/>
  <c r="AE50" i="4"/>
  <c r="Z50" i="4"/>
  <c r="AD49" i="4"/>
  <c r="AC49" i="4"/>
  <c r="AB49" i="4"/>
  <c r="AA49" i="4"/>
  <c r="Z49" i="4"/>
  <c r="AE48" i="4"/>
  <c r="Z48" i="4"/>
  <c r="AD47" i="4"/>
  <c r="AC47" i="4"/>
  <c r="AB47" i="4"/>
  <c r="AA47" i="4"/>
  <c r="Z47" i="4"/>
  <c r="AE46" i="4"/>
  <c r="Z46" i="4"/>
  <c r="AD45" i="4"/>
  <c r="AC45" i="4"/>
  <c r="AB45" i="4"/>
  <c r="AA45" i="4"/>
  <c r="Z45" i="4"/>
  <c r="AE44" i="4"/>
  <c r="Z44" i="4"/>
  <c r="AD43" i="4"/>
  <c r="AC43" i="4"/>
  <c r="AB43" i="4"/>
  <c r="AA43" i="4"/>
  <c r="Z43" i="4"/>
  <c r="AE42" i="4"/>
  <c r="Z42" i="4"/>
  <c r="AD41" i="4"/>
  <c r="AC41" i="4"/>
  <c r="AB41" i="4"/>
  <c r="AA41" i="4"/>
  <c r="Z41" i="4"/>
  <c r="AE40" i="4"/>
  <c r="Z40" i="4"/>
  <c r="AD39" i="4"/>
  <c r="AC39" i="4"/>
  <c r="AB39" i="4"/>
  <c r="AA39" i="4"/>
  <c r="Z39" i="4"/>
  <c r="AE38" i="4"/>
  <c r="Z38" i="4"/>
  <c r="AD37" i="4"/>
  <c r="AC37" i="4"/>
  <c r="AB37" i="4"/>
  <c r="AA37" i="4"/>
  <c r="Z37" i="4"/>
  <c r="AE36" i="4"/>
  <c r="Z36" i="4"/>
  <c r="AC35" i="4"/>
  <c r="AB35" i="4"/>
  <c r="AE34" i="4"/>
  <c r="Z34" i="4"/>
  <c r="AC33" i="4"/>
  <c r="AB33" i="4"/>
  <c r="AE32" i="4"/>
  <c r="AC31" i="4"/>
  <c r="AB31" i="4"/>
  <c r="AE30" i="4"/>
  <c r="AC29" i="4"/>
  <c r="AB29" i="4"/>
  <c r="AE28" i="4"/>
  <c r="AC27" i="4"/>
  <c r="AB27" i="4"/>
  <c r="AE26" i="4"/>
  <c r="AC25" i="4"/>
  <c r="AB25" i="4"/>
  <c r="Z35" i="4"/>
  <c r="AD33" i="4"/>
  <c r="AD31" i="4" l="1"/>
  <c r="Z25" i="4"/>
  <c r="T83" i="4"/>
  <c r="T43" i="4"/>
  <c r="T59" i="4"/>
  <c r="T75" i="4"/>
  <c r="T91" i="4"/>
  <c r="T93" i="4"/>
  <c r="T61" i="4"/>
  <c r="T45" i="4"/>
  <c r="T77" i="4"/>
  <c r="T99" i="4"/>
  <c r="T97" i="4"/>
  <c r="T63" i="4"/>
  <c r="T79" i="4"/>
  <c r="T95" i="4"/>
  <c r="T87" i="4"/>
  <c r="T85" i="4"/>
  <c r="T101" i="4"/>
  <c r="T89" i="4"/>
  <c r="T73" i="4"/>
  <c r="T71" i="4"/>
  <c r="T67" i="4"/>
  <c r="T65" i="4"/>
  <c r="T81" i="4"/>
  <c r="T69" i="4"/>
  <c r="T57" i="4"/>
  <c r="T55" i="4"/>
  <c r="T53" i="4"/>
  <c r="T49" i="4"/>
  <c r="T51" i="4"/>
  <c r="T47" i="4"/>
  <c r="T41" i="4"/>
  <c r="T39" i="4"/>
  <c r="T37" i="4"/>
  <c r="AA35" i="4"/>
  <c r="T35" i="4" s="1"/>
  <c r="AD35" i="4"/>
  <c r="AD25" i="4"/>
  <c r="AA33" i="4"/>
  <c r="T33" i="4" s="1"/>
  <c r="Z33" i="4"/>
  <c r="AA31" i="4"/>
  <c r="T31" i="4" s="1"/>
  <c r="Z31" i="4"/>
  <c r="AA27" i="4" l="1"/>
  <c r="T27" i="4" s="1"/>
  <c r="AD27" i="4"/>
  <c r="Z27" i="4"/>
  <c r="AD29" i="4"/>
  <c r="Z29" i="4"/>
  <c r="AA29" i="4"/>
  <c r="T29" i="4" s="1"/>
  <c r="AA25" i="4"/>
  <c r="T25" i="4" s="1"/>
  <c r="AE24" i="4"/>
  <c r="V14" i="4" l="1"/>
  <c r="AC23" i="4"/>
  <c r="AB23" i="4"/>
  <c r="A17" i="4" l="1"/>
  <c r="AA23" i="4" l="1"/>
  <c r="AD23" i="4"/>
  <c r="Z23" i="4"/>
  <c r="A18" i="4" l="1"/>
  <c r="A19" i="4"/>
  <c r="T23" i="4"/>
  <c r="B25" i="4" l="1"/>
  <c r="R103" i="4"/>
  <c r="P3" i="4" s="1"/>
  <c r="M2" i="14"/>
  <c r="M3" i="14" s="1"/>
  <c r="M4" i="14" s="1"/>
  <c r="M5" i="14" s="1"/>
  <c r="M6" i="14" s="1"/>
  <c r="M7" i="14" s="1"/>
  <c r="M8" i="14" s="1"/>
  <c r="M9" i="14" s="1"/>
  <c r="M10" i="14" s="1"/>
  <c r="M11" i="14" s="1"/>
  <c r="M12" i="14" s="1"/>
  <c r="M13" i="14" s="1"/>
  <c r="M14" i="14" s="1"/>
  <c r="M15" i="14" s="1"/>
  <c r="M16" i="14" s="1"/>
  <c r="M17" i="14" s="1"/>
  <c r="M18" i="14" s="1"/>
  <c r="M19" i="14" s="1"/>
  <c r="M20" i="14" s="1"/>
  <c r="M21" i="14" s="1"/>
  <c r="M22" i="14" s="1"/>
  <c r="M23" i="14" s="1"/>
  <c r="M24" i="14" s="1"/>
  <c r="M25" i="14" s="1"/>
  <c r="M26" i="14" s="1"/>
  <c r="M27" i="14" s="1"/>
  <c r="M28" i="14" s="1"/>
  <c r="M29" i="14" s="1"/>
  <c r="M30" i="14" s="1"/>
  <c r="M31" i="14" s="1"/>
  <c r="M32" i="14" s="1"/>
  <c r="M33" i="14" s="1"/>
  <c r="M34" i="14" s="1"/>
  <c r="M35" i="14" s="1"/>
  <c r="M36" i="14" s="1"/>
  <c r="M37" i="14" s="1"/>
  <c r="M38" i="14" s="1"/>
  <c r="M39" i="14" s="1"/>
  <c r="M40" i="14" s="1"/>
  <c r="M41" i="14" s="1"/>
  <c r="M42" i="14" s="1"/>
  <c r="M43" i="14" s="1"/>
  <c r="M44" i="14" s="1"/>
  <c r="M45" i="14" s="1"/>
  <c r="M46" i="14" s="1"/>
  <c r="M47" i="14" s="1"/>
  <c r="M48" i="14" s="1"/>
  <c r="M49" i="14" s="1"/>
  <c r="M50" i="14" s="1"/>
  <c r="M51" i="14" s="1"/>
  <c r="M52" i="14" s="1"/>
  <c r="M53" i="14" s="1"/>
  <c r="M54" i="14" s="1"/>
  <c r="M55" i="14" s="1"/>
  <c r="M56" i="14" s="1"/>
  <c r="M57" i="14" s="1"/>
  <c r="M58" i="14" s="1"/>
  <c r="M59" i="14" s="1"/>
  <c r="M60" i="14" s="1"/>
  <c r="M61" i="14" s="1"/>
  <c r="M62" i="14" s="1"/>
  <c r="M63" i="14" s="1"/>
  <c r="M64" i="14" s="1"/>
  <c r="M65" i="14" s="1"/>
  <c r="M66" i="14" s="1"/>
  <c r="M67" i="14" s="1"/>
  <c r="M68" i="14" s="1"/>
  <c r="M69" i="14" s="1"/>
  <c r="M70" i="14" s="1"/>
  <c r="M71" i="14" s="1"/>
  <c r="M72" i="14" s="1"/>
  <c r="M73" i="14" s="1"/>
  <c r="M74" i="14" s="1"/>
  <c r="M75" i="14" s="1"/>
  <c r="M76" i="14" s="1"/>
  <c r="M77" i="14" s="1"/>
  <c r="M78" i="14" s="1"/>
  <c r="M79" i="14" s="1"/>
  <c r="M80" i="14" s="1"/>
  <c r="M81" i="14" s="1"/>
  <c r="M82" i="14" s="1"/>
  <c r="M83" i="14" s="1"/>
  <c r="M84" i="14" s="1"/>
  <c r="M85" i="14" s="1"/>
  <c r="M86" i="14" s="1"/>
  <c r="M87" i="14" s="1"/>
  <c r="M88" i="14" s="1"/>
  <c r="M89" i="14" s="1"/>
  <c r="M90" i="14" s="1"/>
  <c r="M91" i="14" s="1"/>
  <c r="M92" i="14" s="1"/>
  <c r="M93" i="14" s="1"/>
  <c r="M94" i="14" s="1"/>
  <c r="M95" i="14" s="1"/>
  <c r="M96" i="14" s="1"/>
  <c r="L14" i="4" l="1"/>
  <c r="D3" i="14" l="1"/>
  <c r="C3" i="14"/>
  <c r="Z32" i="4" l="1"/>
  <c r="Z28" i="4"/>
  <c r="Z30" i="4"/>
  <c r="Z26" i="4"/>
  <c r="Z24" i="4"/>
  <c r="I8" i="4"/>
  <c r="Y25" i="4" l="1"/>
  <c r="X25" i="4"/>
  <c r="V25" i="4" s="1"/>
  <c r="I3" i="4"/>
  <c r="U25" i="4" l="1"/>
  <c r="W14" i="4"/>
  <c r="W25" i="4" l="1"/>
  <c r="B101" i="4"/>
  <c r="B99" i="4"/>
  <c r="B97" i="4"/>
  <c r="B95" i="4"/>
  <c r="B93" i="4"/>
  <c r="B91" i="4"/>
  <c r="B89" i="4"/>
  <c r="B87" i="4"/>
  <c r="B85" i="4"/>
  <c r="B83" i="4"/>
  <c r="B81" i="4"/>
  <c r="B79" i="4"/>
  <c r="B77" i="4"/>
  <c r="B75" i="4"/>
  <c r="B73" i="4"/>
  <c r="B71" i="4"/>
  <c r="B69" i="4"/>
  <c r="B67" i="4"/>
  <c r="B65" i="4"/>
  <c r="B63" i="4"/>
  <c r="B61" i="4"/>
  <c r="B59" i="4"/>
  <c r="B57" i="4"/>
  <c r="B55" i="4"/>
  <c r="B53" i="4"/>
  <c r="B51" i="4"/>
  <c r="B49" i="4"/>
  <c r="B47" i="4"/>
  <c r="B45" i="4"/>
  <c r="B43" i="4"/>
  <c r="B41" i="4"/>
  <c r="B39" i="4"/>
  <c r="B37" i="4"/>
  <c r="B35" i="4"/>
  <c r="B33" i="4"/>
  <c r="B31" i="4"/>
  <c r="B29" i="4"/>
  <c r="B27" i="4"/>
  <c r="Y55" i="4" l="1"/>
  <c r="X55" i="4"/>
  <c r="U55" i="4" s="1"/>
  <c r="W55" i="4" s="1"/>
  <c r="Y89" i="4"/>
  <c r="X89" i="4"/>
  <c r="U89" i="4" s="1"/>
  <c r="W89" i="4" s="1"/>
  <c r="Y91" i="4"/>
  <c r="X91" i="4"/>
  <c r="U91" i="4" s="1"/>
  <c r="W91" i="4" s="1"/>
  <c r="Y71" i="4"/>
  <c r="X71" i="4"/>
  <c r="U71" i="4" s="1"/>
  <c r="W71" i="4" s="1"/>
  <c r="Y73" i="4"/>
  <c r="X73" i="4"/>
  <c r="U73" i="4" s="1"/>
  <c r="W73" i="4" s="1"/>
  <c r="Y75" i="4"/>
  <c r="X75" i="4"/>
  <c r="U75" i="4" s="1"/>
  <c r="W75" i="4" s="1"/>
  <c r="Y77" i="4"/>
  <c r="X77" i="4"/>
  <c r="U77" i="4" s="1"/>
  <c r="W77" i="4" s="1"/>
  <c r="Y93" i="4"/>
  <c r="X93" i="4"/>
  <c r="U93" i="4" s="1"/>
  <c r="W93" i="4" s="1"/>
  <c r="Y57" i="4"/>
  <c r="X57" i="4"/>
  <c r="U57" i="4" s="1"/>
  <c r="W57" i="4" s="1"/>
  <c r="Y43" i="4"/>
  <c r="X43" i="4"/>
  <c r="U43" i="4" s="1"/>
  <c r="W43" i="4" s="1"/>
  <c r="Y61" i="4"/>
  <c r="X61" i="4"/>
  <c r="U61" i="4" s="1"/>
  <c r="W61" i="4" s="1"/>
  <c r="Y47" i="4"/>
  <c r="X47" i="4"/>
  <c r="U47" i="4" s="1"/>
  <c r="W47" i="4" s="1"/>
  <c r="Y95" i="4"/>
  <c r="X95" i="4"/>
  <c r="U95" i="4" s="1"/>
  <c r="W95" i="4" s="1"/>
  <c r="Y33" i="4"/>
  <c r="X33" i="4"/>
  <c r="U33" i="4" s="1"/>
  <c r="W33" i="4" s="1"/>
  <c r="Y49" i="4"/>
  <c r="X49" i="4"/>
  <c r="U49" i="4" s="1"/>
  <c r="W49" i="4" s="1"/>
  <c r="Y65" i="4"/>
  <c r="X65" i="4"/>
  <c r="U65" i="4" s="1"/>
  <c r="W65" i="4" s="1"/>
  <c r="Y81" i="4"/>
  <c r="X81" i="4"/>
  <c r="U81" i="4" s="1"/>
  <c r="W81" i="4" s="1"/>
  <c r="Y97" i="4"/>
  <c r="X97" i="4"/>
  <c r="U97" i="4" s="1"/>
  <c r="W97" i="4" s="1"/>
  <c r="Y87" i="4"/>
  <c r="X87" i="4"/>
  <c r="U87" i="4" s="1"/>
  <c r="W87" i="4" s="1"/>
  <c r="Y27" i="4"/>
  <c r="X27" i="4"/>
  <c r="U27" i="4" s="1"/>
  <c r="Y29" i="4"/>
  <c r="X29" i="4"/>
  <c r="U29" i="4" s="1"/>
  <c r="Y31" i="4"/>
  <c r="X31" i="4"/>
  <c r="U31" i="4" s="1"/>
  <c r="Y35" i="4"/>
  <c r="X35" i="4"/>
  <c r="U35" i="4" s="1"/>
  <c r="W35" i="4" s="1"/>
  <c r="Y51" i="4"/>
  <c r="X51" i="4"/>
  <c r="U51" i="4" s="1"/>
  <c r="W51" i="4" s="1"/>
  <c r="Y67" i="4"/>
  <c r="X67" i="4"/>
  <c r="U67" i="4" s="1"/>
  <c r="W67" i="4" s="1"/>
  <c r="Y83" i="4"/>
  <c r="X83" i="4"/>
  <c r="U83" i="4" s="1"/>
  <c r="W83" i="4" s="1"/>
  <c r="Y99" i="4"/>
  <c r="X99" i="4"/>
  <c r="U99" i="4" s="1"/>
  <c r="W99" i="4" s="1"/>
  <c r="Y39" i="4"/>
  <c r="X39" i="4"/>
  <c r="U39" i="4" s="1"/>
  <c r="W39" i="4" s="1"/>
  <c r="Y41" i="4"/>
  <c r="X41" i="4"/>
  <c r="U41" i="4" s="1"/>
  <c r="W41" i="4" s="1"/>
  <c r="Y59" i="4"/>
  <c r="X59" i="4"/>
  <c r="U59" i="4" s="1"/>
  <c r="W59" i="4" s="1"/>
  <c r="Y45" i="4"/>
  <c r="X45" i="4"/>
  <c r="U45" i="4" s="1"/>
  <c r="W45" i="4" s="1"/>
  <c r="Y63" i="4"/>
  <c r="X63" i="4"/>
  <c r="U63" i="4" s="1"/>
  <c r="W63" i="4" s="1"/>
  <c r="Y79" i="4"/>
  <c r="X79" i="4"/>
  <c r="U79" i="4" s="1"/>
  <c r="W79" i="4" s="1"/>
  <c r="Y37" i="4"/>
  <c r="X37" i="4"/>
  <c r="U37" i="4" s="1"/>
  <c r="W37" i="4" s="1"/>
  <c r="Y53" i="4"/>
  <c r="X53" i="4"/>
  <c r="U53" i="4" s="1"/>
  <c r="W53" i="4" s="1"/>
  <c r="Y69" i="4"/>
  <c r="X69" i="4"/>
  <c r="U69" i="4" s="1"/>
  <c r="W69" i="4" s="1"/>
  <c r="Y85" i="4"/>
  <c r="X85" i="4"/>
  <c r="U85" i="4" s="1"/>
  <c r="W85" i="4" s="1"/>
  <c r="Y101" i="4"/>
  <c r="X101" i="4"/>
  <c r="U101" i="4" s="1"/>
  <c r="W101" i="4" s="1"/>
  <c r="V31" i="4" l="1"/>
  <c r="W31" i="4" s="1"/>
  <c r="V29" i="4"/>
  <c r="W29" i="4" s="1"/>
  <c r="V27" i="4"/>
  <c r="W27" i="4" s="1"/>
  <c r="B23" i="4"/>
  <c r="Y23" i="4" l="1"/>
  <c r="X23" i="4"/>
  <c r="U23" i="4" s="1"/>
  <c r="V23" i="4" l="1"/>
  <c r="A16" i="4"/>
  <c r="W23" i="4" l="1"/>
  <c r="W103" i="4" s="1"/>
  <c r="F3" i="4" s="1"/>
</calcChain>
</file>

<file path=xl/sharedStrings.xml><?xml version="1.0" encoding="utf-8"?>
<sst xmlns="http://schemas.openxmlformats.org/spreadsheetml/2006/main" count="490" uniqueCount="149">
  <si>
    <t>Auszahlungsbetrag</t>
  </si>
  <si>
    <t>Beginn</t>
  </si>
  <si>
    <t>Reise</t>
  </si>
  <si>
    <t>Ende</t>
  </si>
  <si>
    <t>Mitfahrer</t>
  </si>
  <si>
    <t>Wo.- tag</t>
  </si>
  <si>
    <t>Kreditinstitut</t>
  </si>
  <si>
    <t>StR</t>
  </si>
  <si>
    <t>OStR</t>
  </si>
  <si>
    <t>StD</t>
  </si>
  <si>
    <t>ja</t>
  </si>
  <si>
    <t>nein</t>
  </si>
  <si>
    <t>Sonst. Kosten</t>
  </si>
  <si>
    <t>Datum (dd.mm.jj)</t>
  </si>
  <si>
    <t>Prof.</t>
  </si>
  <si>
    <t>Freiburg</t>
  </si>
  <si>
    <t>sonstiges (bitte unter Bemerkungen eintragen)</t>
  </si>
  <si>
    <t>bitte auswählen</t>
  </si>
  <si>
    <t>nur hin</t>
  </si>
  <si>
    <t>hin o. hin u. zur.</t>
  </si>
  <si>
    <t>ggf. auswählen</t>
  </si>
  <si>
    <t>nur zurück</t>
  </si>
  <si>
    <t>Seminar</t>
  </si>
  <si>
    <t>StR'in</t>
  </si>
  <si>
    <t>OStR'in</t>
  </si>
  <si>
    <t>StD'in</t>
  </si>
  <si>
    <t>OStD</t>
  </si>
  <si>
    <t>OStD'in</t>
  </si>
  <si>
    <t>Prof.'in</t>
  </si>
  <si>
    <t>sonstiger Ort (bitte unter Bemerkung eintragen)</t>
  </si>
  <si>
    <t>Nr.</t>
  </si>
  <si>
    <t>Name:</t>
  </si>
  <si>
    <t>Wohnort:</t>
  </si>
  <si>
    <t>wird automatisch bestimmt</t>
  </si>
  <si>
    <t>Dienstort:</t>
  </si>
  <si>
    <t>Datum:</t>
  </si>
  <si>
    <t>Wegstrecken-
entschädi-
gung</t>
  </si>
  <si>
    <t>Zeitraum:</t>
  </si>
  <si>
    <t xml:space="preserve">IBAN </t>
  </si>
  <si>
    <t>BIC</t>
  </si>
  <si>
    <t>Bemerkungen:</t>
  </si>
  <si>
    <t>Gesamtbetrag der Reisekostenabrechnung:</t>
  </si>
  <si>
    <t>Anleitung Reisekostenformular</t>
  </si>
  <si>
    <t>Version 1</t>
  </si>
  <si>
    <t>Schritt 1 (Einmalige Eingabe der persönlichen Daten)</t>
  </si>
  <si>
    <t>hin und zurück</t>
  </si>
  <si>
    <t xml:space="preserve">Hinweise </t>
  </si>
  <si>
    <t xml:space="preserve">Bei den weiteren Fahrten können Sie in gleicher Weise verfahren.
Tipp: Angaben, die bei allen oder mehreren Fahrten gleich sind (z. B. Abfahrt vom Wohnort, "hin und zurück" oder trifftiger Grund...), können durch Kopieren und Einfügen schnell übertragen.  </t>
  </si>
  <si>
    <t>Materialmitnahme</t>
  </si>
  <si>
    <t>Zeitersparnis</t>
  </si>
  <si>
    <t>vollständig ausgefüllt</t>
  </si>
  <si>
    <t>Geschäftsort ist Dienst oder Wohnort</t>
  </si>
  <si>
    <t>Zeitraumkontrolle</t>
  </si>
  <si>
    <t>Telefon</t>
  </si>
  <si>
    <t>Straße, Nr.</t>
  </si>
  <si>
    <t>Beratung</t>
  </si>
  <si>
    <t>Ausbildungsgespräch</t>
  </si>
  <si>
    <t>Fachsitzung</t>
  </si>
  <si>
    <t>Seminarveranstaltung</t>
  </si>
  <si>
    <t>Zeugnisvergabe</t>
  </si>
  <si>
    <t>Schritt 2 (Eingabe der Fahrten)</t>
  </si>
  <si>
    <t>1) Bei einigen Eingabefehlern oder unvollständigen Angaben werden automatisch im 
Feld A14 Hinweise aufgezeigt. Weiter werden in der betreffenden Reisezeile in 
Spalte P rot unterlegt Ziffern angezeigt, die angeben, welche Hinweise für diese 
Reise gelten. In der nebenstehenden Abbildung sind beispielsweise die Ziffern 1 
und 3 angegeben. Die Hinweise 1 und 3 gelten also für diese Reise.
2)  Hinweise zu den Reisekosten finden sich im Intranet unter
https://intern.seminar-fr.de/doku.php?id=referendare:stichwortverzeichnis:start#reisekosten</t>
  </si>
  <si>
    <t>Belege liegen vor</t>
  </si>
  <si>
    <t>Belege fehlen</t>
  </si>
  <si>
    <t>v</t>
  </si>
  <si>
    <t>Bel. vollständig</t>
  </si>
  <si>
    <t>a</t>
  </si>
  <si>
    <t>Bel. angefordert</t>
  </si>
  <si>
    <t>f</t>
  </si>
  <si>
    <t>Bel. fehlen</t>
  </si>
  <si>
    <t>Hirth</t>
  </si>
  <si>
    <t>Wörle</t>
  </si>
  <si>
    <t>Herrmann-Mattes</t>
  </si>
  <si>
    <t>Schmitt-Hartmann</t>
  </si>
  <si>
    <t>Gnandt</t>
  </si>
  <si>
    <t>Versendung und Abrechnung des Reisekostenformulars</t>
  </si>
  <si>
    <t>Dienstemailadresse</t>
  </si>
  <si>
    <t>Längere Reisestrecke wurde nicht begründet und entsprechend gekürzt:</t>
  </si>
  <si>
    <t>sachlich richtig</t>
  </si>
  <si>
    <t>Reisestrecke kann nur ab dem Dienstort (Schule) geltend gemacht werden:</t>
  </si>
  <si>
    <t>geprüft, siehe Anmerkungen</t>
  </si>
  <si>
    <t>Eingang Seminar</t>
  </si>
  <si>
    <r>
      <t xml:space="preserve">Öffnen Sie das Reisekostenformular über den Reiter "Reisekostenformular", der sich unten links befindet.
Wenn Sie mit der Maus auf das Feld D5 klicken, erscheint rechts
 neben dem Feld ein kleines Quadrat mit einem Dreieck. 
Klicken Sie auf das Dreieck und wählen Sie aus der sich öffnenden 
Liste Ihren Namen. Anschließend werden in den Zeilen 17 und 18 Angaben automatisch ergänzt. 
Geben Sie in das Feld D6 Ihre Straße mit Ihrer Hausnummeran. Geben Sie in das Feld F9 die </t>
    </r>
    <r>
      <rPr>
        <b/>
        <sz val="9"/>
        <rFont val="Verdana"/>
        <family val="2"/>
      </rPr>
      <t>einfache</t>
    </r>
    <r>
      <rPr>
        <sz val="9"/>
        <rFont val="Verdana"/>
        <family val="2"/>
      </rPr>
      <t xml:space="preserve"> Entfernung zwischen Ihrem Wohnort und dem Seminar als Zahl (also ohne "km") an und in das Feld F10 die </t>
    </r>
    <r>
      <rPr>
        <b/>
        <sz val="9"/>
        <rFont val="Verdana"/>
        <family val="2"/>
      </rPr>
      <t>einfache</t>
    </r>
    <r>
      <rPr>
        <sz val="9"/>
        <rFont val="Verdana"/>
        <family val="2"/>
      </rPr>
      <t xml:space="preserve"> Entfernung zwischen Ihrer Schule (Dienstort) und dem Seminar. Fahren Sie für eine Fachsitzung statt an das Seminar an das Friedrich-Gymnasium (Sportkurse) oder an das Kepler-Gymnasium (Chemie-Kurse), so können Sie hier auch diese Entfernungen, (z. B. zwischen Wohnort und Friedrich-Gymnasium) eintragen. Verwenden Sie zur Abstandsbestimmung google-maps oder ein vergleichbares Programm.
Geben Sie in die Felder I5, I6 und I7 Ihre Bankverbindung an und in das Feld I9 das aktuelle Datum ein. Nach diesen Eingaben sollten alle Schriften im oberen Bereich in blau erscheinen und in Feld A18 der Hinweis stehen, dass alle Angaben vollständig sind.</t>
    </r>
  </si>
  <si>
    <t xml:space="preserve">Beginnen Sie mit der Eintragung der ersten Reise. Geben Sie in das Feld C26 das Datum der Reise an; der dazugehörige Wochentag wird bei richtiger Eingabe links daneben automatisch angezeigt. Anschließend wählen Sie im Feld D26 den Ort aus, an dem Sie Ihre Reise beginnen; in den meisten Fällen wird das Ihr Wohnort sein. Bitte beachten Sie dabei aber, dass wenn Ihre Schule als Dienstort zwischen Wohnort und Seminar liegt, dass Sie dann nur die Fahrt von Ihrer Schule bis zum Seminar abrechnen können; in diesem Fall müssen Sie in Feld D26 den Dienstort auswählen. 
Wählen Sie in Feld D27 Ihr Reiseziel aus. Wenn Sie von Ihrem Wohn- oder Dienstort an das Seminar (oder an das Friedrich- bzw. Kepler-Gymnasium) fahren, erscheint nun in Feld G26 automatisch diese Entfernung. Falls Sie ein anderes Reiseziel haben, können Sie die Entfernung auch immer per Hand eingeben. (Hinweis: Die Entfernungsangaben sind nur notwendig, wenn Sie Reisen mit Ihrem KFZ abrechnen wollen.) 
Wählen Sie in Feld G27, ob Sie nur die Hinfahrt, nur die Rückfahrt oder (wie vermutlich in den meisten Fällen) die Hin- und Rückfahrt abrechnen wollen. Anschließend sollten in Feld J26 automatisch die tatsächlich gefahrene km-Anzahl erscheinen. 
Wählen Sie in Feld H26 das Dienstgeschäft aus. In Feld Q26 werden nun die Reisekosten angezeigt. 
Hatten Sie bei einer Dienstreise (dienstliche) Mitfahrer/-innen, so können Sie deren Namen 
in Feld L26, die Anzahl der Personen in Feld L27 und die km-Anzahl, die Sie gemeinsam 
gefahren sind, in Feld M27 eintragen. Im abgebildeten Beispiel fuhren die "2" (Feld links 
unten) Mitfahrer "Maier, Müller" 80 km mit. (Sie erhalten dann eine zusätzliche Vergütung.)
</t>
  </si>
  <si>
    <t>Haben Sie Ihre Dienstreise mit öffentlichen Verkehrsmitteln, mit Carsharing o. ä. durchgeführt, 
müssen keine Entfernungsangaben vorgenommen werden. Nummerieren Sie jeden Beleg aufsteigend 
und geben Sie diese Belegnummer in Feld O26 ein. Anschließend geben Sie Ihre tatsächlich
entstandenen Kosten in das Feld P26 ein (im abgebildeten Beispiel hat Beleg-Nr. 1 einen Betrag 
von 89,10 €); 50 % der Kosten können erstattet werden. Für die Abrechnung müssen Sie in 
diesem Fall die entsprechenden Belege einreichen; am besten scannen Sie die Belege ein und schicken Sie diese direkt mit dem Reisekostenformular. Wenn Sie keine Möglichkeit zum Einscannen haben, können Sie die Belege auch in Papierform einreichen, wenn Sie die Reisekostenabrechnung unterschreiben.
Bitte beschreiben Sie die Felder O27 und P27 nicht; diese werden vom Seminar bearbeitet.</t>
  </si>
  <si>
    <t>Dauert eine Dienstreise (vom Verlassen der Wohnung bis zur Rückkehr zur Wohnung mehr als 8 Stunden, können Sie Tagegeld geltend machen. Geben Sie in diesem Fall in Feld H27 die Dauer des Dienstgeschäftes an und wählen Sie anschließend in den Feldern I26 und I27 die auf (15 Minuten aufgerundete) Abfahrts- und Rückkehrzeit zu Ihrer Wohnung an. Das Formular bestimmt dann automatisch das Tagegeld.</t>
  </si>
  <si>
    <t>Allgemeiner Hinweis: Im Reisekostenformular werden nur die weiß unterlegten Felder verändert. Angaben, die sich in grau unterlegten Feldern befinden, werden automatisch erstellt oder durch die Verwaltung bearbeitet.</t>
  </si>
  <si>
    <t xml:space="preserve">Drucken Sie bitte die erste Seite des Formulars aus, unterschreiben diese Seite in Feld N6. Scannen Sie anschließend diese unterschriebene Seite und ggf. notwendige Belege (z. B. für öffentliche Verkehrsmittel) und schicken
1) die eingescannte und unterschriebene erste Seite des digitalen Reisekostenformulars
2) ggf. notwendig eingescannte Belege
3) das digitale Reisekostenformular als Exceldatei
nach ausreichender Prüfung an Frau Hirth.
Wenn Sie keine Möglichkeit zum Scannen haben, versenden sie nur das digitale Reisekostenformular als Exceldatei an Frau Hirth und schicken die ausgedruckte und unterschriebene erste Seite des Reisekostenformulars mit den ggf. notwendigen Belegen per Post an Frau Hirth. 
Wenn alle notwendigen Belege vorhanden sind, erhalten Sie anschließend zeitnah Ihre Reise-kosten erstattet.
</t>
  </si>
  <si>
    <t>1 Name</t>
  </si>
  <si>
    <t>2 Wohnort</t>
  </si>
  <si>
    <t>3 Schule</t>
  </si>
  <si>
    <t>4 Schulort</t>
  </si>
  <si>
    <t>5 Schule 2</t>
  </si>
  <si>
    <t>6 Schulort 2</t>
  </si>
  <si>
    <t>Sonstiges Ziel (bitte unter Bemerkung eintragen)</t>
  </si>
  <si>
    <t>Übernachtung</t>
  </si>
  <si>
    <t>Kosten</t>
  </si>
  <si>
    <t>Veranstaltungsart</t>
  </si>
  <si>
    <t>m</t>
  </si>
  <si>
    <t>Fahrrad</t>
  </si>
  <si>
    <t>Auto</t>
  </si>
  <si>
    <t>einfache
Entfernung</t>
  </si>
  <si>
    <t>Fahr-
zeug</t>
  </si>
  <si>
    <t>ÖPNV</t>
  </si>
  <si>
    <t>sonstig</t>
  </si>
  <si>
    <t>auswählen</t>
  </si>
  <si>
    <t>PLZ</t>
  </si>
  <si>
    <t>Hinweis</t>
  </si>
  <si>
    <t>bitte wählen</t>
  </si>
  <si>
    <t>sonstiges</t>
  </si>
  <si>
    <t>Unterricht</t>
  </si>
  <si>
    <t>Fahrstecke</t>
  </si>
  <si>
    <t>Entgelt/km</t>
  </si>
  <si>
    <t>km</t>
  </si>
  <si>
    <t>€/km</t>
  </si>
  <si>
    <t>Erstattung</t>
  </si>
  <si>
    <t>Name d.Mitfahrer</t>
  </si>
  <si>
    <t>max. Tagegeld</t>
  </si>
  <si>
    <t>tats. TG</t>
  </si>
  <si>
    <t>Gesamt-erstattung</t>
  </si>
  <si>
    <t>max. TG</t>
  </si>
  <si>
    <t>Reise oder Gang</t>
  </si>
  <si>
    <t>Verpfl. u. Übern.</t>
  </si>
  <si>
    <t>7 Zeitersparnis</t>
  </si>
  <si>
    <t>Bearbeiter/-in</t>
  </si>
  <si>
    <r>
      <rPr>
        <b/>
        <sz val="8"/>
        <rFont val="Calibri"/>
        <family val="2"/>
        <scheme val="minor"/>
      </rPr>
      <t>Startort</t>
    </r>
    <r>
      <rPr>
        <sz val="8"/>
        <rFont val="Calibri"/>
        <family val="2"/>
        <scheme val="minor"/>
      </rPr>
      <t xml:space="preserve"> (Wohnort, Ausbildungsschule, sonstiger Ort)</t>
    </r>
  </si>
  <si>
    <t>Seminarort</t>
  </si>
  <si>
    <r>
      <rPr>
        <b/>
        <sz val="8"/>
        <rFont val="Calibri"/>
        <family val="2"/>
        <scheme val="minor"/>
      </rPr>
      <t>Geschäftsort</t>
    </r>
    <r>
      <rPr>
        <sz val="8"/>
        <rFont val="Calibri"/>
        <family val="2"/>
        <scheme val="minor"/>
      </rPr>
      <t xml:space="preserve"> (in der Regel Seminar oder zweitfachschule)</t>
    </r>
  </si>
  <si>
    <t>Art (z. B. Bahn)</t>
  </si>
  <si>
    <t>Bitte Straße und Hausnummer angeben</t>
  </si>
  <si>
    <t>Bitte angeben</t>
  </si>
  <si>
    <t>SoP-Version 22.3</t>
  </si>
  <si>
    <t>Reisekostenabrechnung DE-Teilnehmer: innen - Kurs 2025/26</t>
  </si>
  <si>
    <t>Beck, Monika</t>
  </si>
  <si>
    <t>Haigerloch-Gruol</t>
  </si>
  <si>
    <t>Pestalozzischule SBBZ FS GENT</t>
  </si>
  <si>
    <t>Horb am Neckar</t>
  </si>
  <si>
    <t>Lange-Sperling, Gesine</t>
  </si>
  <si>
    <t>Singen (Hohentwiel)</t>
  </si>
  <si>
    <t>Haldenwangschule SBBZ GENT</t>
  </si>
  <si>
    <t>Lehre, Franziska</t>
  </si>
  <si>
    <t>Gottmadingen</t>
  </si>
  <si>
    <t>Tuttlingen-Möhringen</t>
  </si>
  <si>
    <t>Johann-Peter-Hebel-Schule SBBZ GENT</t>
  </si>
  <si>
    <t>Tuttlingen</t>
  </si>
  <si>
    <t>Miller, Pamela</t>
  </si>
  <si>
    <t>Villingen-Schwenningen</t>
  </si>
  <si>
    <t>Karl-Wacker-Schule SBBZ GENT</t>
  </si>
  <si>
    <t>Donaueschingen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</si>
</sst>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4" formatCode="_-* #,##0.00\ &quot;€&quot;_-;\-* #,##0.00\ &quot;€&quot;_-;_-* &quot;-&quot;??\ &quot;€&quot;_-;_-@_-"/>
    <numFmt numFmtId="164" formatCode="#,##0.00\ &quot;€&quot;"/>
    <numFmt numFmtId="165" formatCode="dd/mm/yy;@"/>
    <numFmt numFmtId="166" formatCode="h:mm;@"/>
    <numFmt numFmtId="167" formatCode="d/m/yy;@"/>
    <numFmt numFmtId="168" formatCode="_-* #,##0.00\ [$€-407]_-;\-* #,##0.00\ [$€-407]_-;_-* &quot;-&quot;??\ [$€-407]_-;_-@_-"/>
  </numFmts>
  <fonts count="68" x14ac:knownFonts="1">
    <font>
      <sz val="10"/>
      <name val="Arial"/>
    </font>
    <font>
      <sz val="10"/>
      <color theme="1"/>
      <name val="Arial"/>
      <family val="2"/>
    </font>
    <font>
      <sz val="10"/>
      <color theme="1"/>
      <name val="Arial"/>
      <family val="2"/>
    </font>
    <font>
      <sz val="10"/>
      <color theme="1"/>
      <name val="Arial"/>
      <family val="2"/>
    </font>
    <font>
      <sz val="10"/>
      <color theme="1"/>
      <name val="Arial"/>
      <family val="2"/>
    </font>
    <font>
      <sz val="10"/>
      <name val="Arial"/>
      <family val="2"/>
    </font>
    <font>
      <sz val="10"/>
      <name val="Arial"/>
      <family val="2"/>
    </font>
    <font>
      <sz val="12"/>
      <name val="Arial"/>
      <family val="2"/>
    </font>
    <font>
      <sz val="10"/>
      <name val="Calibri"/>
      <family val="2"/>
      <scheme val="minor"/>
    </font>
    <font>
      <sz val="6"/>
      <name val="Calibri"/>
      <family val="2"/>
      <scheme val="minor"/>
    </font>
    <font>
      <sz val="8"/>
      <name val="Calibri"/>
      <family val="2"/>
      <scheme val="minor"/>
    </font>
    <font>
      <b/>
      <sz val="8"/>
      <name val="Calibri"/>
      <family val="2"/>
      <scheme val="minor"/>
    </font>
    <font>
      <b/>
      <sz val="10"/>
      <name val="Calibri"/>
      <family val="2"/>
      <scheme val="minor"/>
    </font>
    <font>
      <sz val="8"/>
      <color rgb="FFFF0000"/>
      <name val="Calibri"/>
      <family val="2"/>
      <scheme val="minor"/>
    </font>
    <font>
      <sz val="8"/>
      <name val="Arial"/>
      <family val="2"/>
    </font>
    <font>
      <sz val="10"/>
      <color indexed="8"/>
      <name val="Arial"/>
      <family val="2"/>
    </font>
    <font>
      <sz val="11"/>
      <color indexed="8"/>
      <name val="Calibri"/>
      <family val="2"/>
    </font>
    <font>
      <b/>
      <sz val="7"/>
      <name val="Calibri"/>
      <family val="2"/>
      <scheme val="minor"/>
    </font>
    <font>
      <b/>
      <sz val="6"/>
      <name val="Calibri"/>
      <family val="2"/>
      <scheme val="minor"/>
    </font>
    <font>
      <b/>
      <sz val="8"/>
      <color rgb="FFFF0000"/>
      <name val="Calibri"/>
      <family val="2"/>
      <scheme val="minor"/>
    </font>
    <font>
      <u/>
      <sz val="8"/>
      <color rgb="FFFF0000"/>
      <name val="Calibri"/>
      <family val="2"/>
      <scheme val="minor"/>
    </font>
    <font>
      <sz val="5"/>
      <name val="Calibri"/>
      <family val="2"/>
      <scheme val="minor"/>
    </font>
    <font>
      <sz val="10"/>
      <color rgb="FF0070C0"/>
      <name val="Calibri"/>
      <family val="2"/>
      <scheme val="minor"/>
    </font>
    <font>
      <sz val="8"/>
      <color rgb="FF0070C0"/>
      <name val="Calibri"/>
      <family val="2"/>
      <scheme val="minor"/>
    </font>
    <font>
      <b/>
      <sz val="10"/>
      <color rgb="FF0070C0"/>
      <name val="Calibri"/>
      <family val="2"/>
      <scheme val="minor"/>
    </font>
    <font>
      <sz val="9"/>
      <name val="Verdana"/>
      <family val="2"/>
    </font>
    <font>
      <b/>
      <sz val="9"/>
      <name val="Verdana"/>
      <family val="2"/>
    </font>
    <font>
      <b/>
      <sz val="9"/>
      <color rgb="FFC00000"/>
      <name val="Verdana"/>
      <family val="2"/>
    </font>
    <font>
      <sz val="7"/>
      <name val="Calibri"/>
      <family val="2"/>
      <scheme val="minor"/>
    </font>
    <font>
      <sz val="7"/>
      <color theme="0" tint="-0.499984740745262"/>
      <name val="Calibri"/>
      <family val="2"/>
      <scheme val="minor"/>
    </font>
    <font>
      <b/>
      <sz val="10"/>
      <color theme="0"/>
      <name val="Calibri"/>
      <family val="2"/>
      <scheme val="minor"/>
    </font>
    <font>
      <sz val="8"/>
      <color theme="0" tint="-0.14999847407452621"/>
      <name val="Calibri"/>
      <family val="2"/>
      <scheme val="minor"/>
    </font>
    <font>
      <sz val="8"/>
      <color rgb="FF008000"/>
      <name val="Calibri"/>
      <family val="2"/>
      <scheme val="minor"/>
    </font>
    <font>
      <sz val="10"/>
      <color rgb="FFFF0000"/>
      <name val="Calibri"/>
      <family val="2"/>
      <scheme val="minor"/>
    </font>
    <font>
      <sz val="6"/>
      <color rgb="FF0070C0"/>
      <name val="Calibri"/>
      <family val="2"/>
      <scheme val="minor"/>
    </font>
    <font>
      <sz val="11"/>
      <color indexed="8"/>
      <name val="Calibri"/>
      <family val="2"/>
    </font>
    <font>
      <sz val="10"/>
      <color indexed="8"/>
      <name val="Arial"/>
      <family val="2"/>
    </font>
    <font>
      <sz val="7"/>
      <color rgb="FFFF0000"/>
      <name val="Calibri"/>
      <family val="2"/>
      <scheme val="minor"/>
    </font>
    <font>
      <sz val="18"/>
      <color theme="3"/>
      <name val="Cambria"/>
      <family val="2"/>
      <scheme val="major"/>
    </font>
    <font>
      <u/>
      <sz val="10"/>
      <color theme="10"/>
      <name val="Arial"/>
      <family val="2"/>
    </font>
    <font>
      <sz val="11"/>
      <color indexed="8"/>
      <name val="Calibri"/>
      <family val="2"/>
      <scheme val="minor"/>
    </font>
    <font>
      <u/>
      <sz val="11"/>
      <color theme="10"/>
      <name val="Calibri"/>
      <family val="2"/>
      <scheme val="minor"/>
    </font>
    <font>
      <b/>
      <sz val="15"/>
      <color theme="3"/>
      <name val="Arial"/>
      <family val="2"/>
    </font>
    <font>
      <b/>
      <sz val="13"/>
      <color theme="3"/>
      <name val="Arial"/>
      <family val="2"/>
    </font>
    <font>
      <b/>
      <sz val="11"/>
      <color theme="3"/>
      <name val="Arial"/>
      <family val="2"/>
    </font>
    <font>
      <sz val="10"/>
      <color rgb="FF006100"/>
      <name val="Arial"/>
      <family val="2"/>
    </font>
    <font>
      <sz val="10"/>
      <color rgb="FF9C0006"/>
      <name val="Arial"/>
      <family val="2"/>
    </font>
    <font>
      <sz val="10"/>
      <color rgb="FF9C6500"/>
      <name val="Arial"/>
      <family val="2"/>
    </font>
    <font>
      <sz val="10"/>
      <color rgb="FF3F3F76"/>
      <name val="Arial"/>
      <family val="2"/>
    </font>
    <font>
      <b/>
      <sz val="10"/>
      <color rgb="FF3F3F3F"/>
      <name val="Arial"/>
      <family val="2"/>
    </font>
    <font>
      <b/>
      <sz val="10"/>
      <color rgb="FFFA7D00"/>
      <name val="Arial"/>
      <family val="2"/>
    </font>
    <font>
      <sz val="10"/>
      <color rgb="FFFA7D00"/>
      <name val="Arial"/>
      <family val="2"/>
    </font>
    <font>
      <b/>
      <sz val="10"/>
      <color theme="0"/>
      <name val="Arial"/>
      <family val="2"/>
    </font>
    <font>
      <sz val="10"/>
      <color rgb="FFFF0000"/>
      <name val="Arial"/>
      <family val="2"/>
    </font>
    <font>
      <i/>
      <sz val="10"/>
      <color rgb="FF7F7F7F"/>
      <name val="Arial"/>
      <family val="2"/>
    </font>
    <font>
      <b/>
      <sz val="10"/>
      <color theme="1"/>
      <name val="Arial"/>
      <family val="2"/>
    </font>
    <font>
      <sz val="10"/>
      <color theme="0"/>
      <name val="Arial"/>
      <family val="2"/>
    </font>
    <font>
      <sz val="10"/>
      <color rgb="FF000000"/>
      <name val="Arial"/>
      <family val="2"/>
    </font>
    <font>
      <sz val="10"/>
      <color rgb="FFFFFFFF"/>
      <name val="Arial"/>
      <family val="2"/>
    </font>
    <font>
      <b/>
      <sz val="10"/>
      <color rgb="FF000000"/>
      <name val="Arial"/>
      <family val="2"/>
    </font>
    <font>
      <u/>
      <sz val="11"/>
      <color rgb="FF0000FF"/>
      <name val="Calibri"/>
      <family val="2"/>
    </font>
    <font>
      <u/>
      <sz val="10"/>
      <color rgb="FF0000FF"/>
      <name val="Arial"/>
      <family val="2"/>
    </font>
    <font>
      <sz val="11"/>
      <color rgb="FF000000"/>
      <name val="Calibri"/>
      <family val="2"/>
    </font>
    <font>
      <b/>
      <sz val="10"/>
      <color rgb="FFFFFFFF"/>
      <name val="Arial"/>
      <family val="2"/>
    </font>
    <font>
      <b/>
      <sz val="15"/>
      <color rgb="FF1F497D"/>
      <name val="Arial"/>
      <family val="2"/>
    </font>
    <font>
      <b/>
      <sz val="13"/>
      <color rgb="FF1F497D"/>
      <name val="Arial"/>
      <family val="2"/>
    </font>
    <font>
      <b/>
      <sz val="11"/>
      <color rgb="FF1F497D"/>
      <name val="Arial"/>
      <family val="2"/>
    </font>
    <font>
      <sz val="12"/>
      <color rgb="FF000000"/>
      <name val="Calibri"/>
      <family val="2"/>
      <scheme val="minor"/>
    </font>
  </fonts>
  <fills count="70">
    <fill>
      <patternFill patternType="none"/>
    </fill>
    <fill>
      <patternFill patternType="gray125"/>
    </fill>
    <fill>
      <patternFill patternType="solid">
        <fgColor theme="0" tint="-0.14999847407452621"/>
        <bgColor indexed="64"/>
      </patternFill>
    </fill>
    <fill>
      <patternFill patternType="solid">
        <fgColor rgb="FFFFC000"/>
        <bgColor indexed="64"/>
      </patternFill>
    </fill>
    <fill>
      <patternFill patternType="solid">
        <fgColor rgb="FF336600"/>
        <bgColor indexed="64"/>
      </patternFill>
    </fill>
    <fill>
      <patternFill patternType="solid">
        <fgColor theme="0" tint="-0.249977111117893"/>
        <bgColor indexed="64"/>
      </patternFill>
    </fill>
    <fill>
      <patternFill patternType="solid">
        <fgColor theme="0"/>
        <bgColor indexed="64"/>
      </patternFill>
    </fill>
    <fill>
      <patternFill patternType="solid">
        <fgColor rgb="FFFFFFCC"/>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DCE6F2"/>
        <bgColor rgb="FFDBEEF4"/>
      </patternFill>
    </fill>
    <fill>
      <patternFill patternType="solid">
        <fgColor rgb="FFF2DCDB"/>
        <bgColor rgb="FFE6E0EC"/>
      </patternFill>
    </fill>
    <fill>
      <patternFill patternType="solid">
        <fgColor rgb="FFEBF1DE"/>
        <bgColor rgb="FFF2F2F2"/>
      </patternFill>
    </fill>
    <fill>
      <patternFill patternType="solid">
        <fgColor rgb="FFE6E0EC"/>
        <bgColor rgb="FFDCE6F2"/>
      </patternFill>
    </fill>
    <fill>
      <patternFill patternType="solid">
        <fgColor rgb="FFDBEEF4"/>
        <bgColor rgb="FFDCE6F2"/>
      </patternFill>
    </fill>
    <fill>
      <patternFill patternType="solid">
        <fgColor rgb="FFFDEADA"/>
        <bgColor rgb="FFEBF1DE"/>
      </patternFill>
    </fill>
    <fill>
      <patternFill patternType="solid">
        <fgColor rgb="FFB9CDE5"/>
        <bgColor rgb="FFC6D9F1"/>
      </patternFill>
    </fill>
    <fill>
      <patternFill patternType="solid">
        <fgColor rgb="FFE6B9B8"/>
        <bgColor rgb="FFFAC090"/>
      </patternFill>
    </fill>
    <fill>
      <patternFill patternType="solid">
        <fgColor rgb="FFD7E4BD"/>
        <bgColor rgb="FFC6EFCE"/>
      </patternFill>
    </fill>
    <fill>
      <patternFill patternType="solid">
        <fgColor rgb="FFCCC1DA"/>
        <bgColor rgb="FFB9CDE5"/>
      </patternFill>
    </fill>
    <fill>
      <patternFill patternType="solid">
        <fgColor rgb="FFB7DEE8"/>
        <bgColor rgb="FFC6D9F1"/>
      </patternFill>
    </fill>
    <fill>
      <patternFill patternType="solid">
        <fgColor rgb="FFFCD5B5"/>
        <bgColor rgb="FFFFCC99"/>
      </patternFill>
    </fill>
    <fill>
      <patternFill patternType="solid">
        <fgColor rgb="FF95B3D7"/>
        <bgColor rgb="FFA7C0DE"/>
      </patternFill>
    </fill>
    <fill>
      <patternFill patternType="solid">
        <fgColor rgb="FFD99694"/>
        <bgColor rgb="FFB3A2C7"/>
      </patternFill>
    </fill>
    <fill>
      <patternFill patternType="solid">
        <fgColor rgb="FFC3D69B"/>
        <bgColor rgb="FFD7E4BD"/>
      </patternFill>
    </fill>
    <fill>
      <patternFill patternType="solid">
        <fgColor rgb="FFB3A2C7"/>
        <bgColor rgb="FFA5A5A5"/>
      </patternFill>
    </fill>
    <fill>
      <patternFill patternType="solid">
        <fgColor rgb="FF93CDDD"/>
        <bgColor rgb="FFA7C0DE"/>
      </patternFill>
    </fill>
    <fill>
      <patternFill patternType="solid">
        <fgColor rgb="FFFAC090"/>
        <bgColor rgb="FFFFCC99"/>
      </patternFill>
    </fill>
    <fill>
      <patternFill patternType="solid">
        <fgColor rgb="FF4F81BD"/>
        <bgColor rgb="FF4BACC6"/>
      </patternFill>
    </fill>
    <fill>
      <patternFill patternType="solid">
        <fgColor rgb="FFC0504D"/>
        <bgColor rgb="FF9C6500"/>
      </patternFill>
    </fill>
    <fill>
      <patternFill patternType="solid">
        <fgColor rgb="FF9BBB59"/>
        <bgColor rgb="FFA5A5A5"/>
      </patternFill>
    </fill>
    <fill>
      <patternFill patternType="solid">
        <fgColor rgb="FF8064A2"/>
        <bgColor rgb="FF7F7F7F"/>
      </patternFill>
    </fill>
    <fill>
      <patternFill patternType="solid">
        <fgColor rgb="FF4BACC6"/>
        <bgColor rgb="FF4F81BD"/>
      </patternFill>
    </fill>
    <fill>
      <patternFill patternType="solid">
        <fgColor rgb="FFF79646"/>
        <bgColor rgb="FFFF8001"/>
      </patternFill>
    </fill>
    <fill>
      <patternFill patternType="solid">
        <fgColor rgb="FFF2F2F2"/>
        <bgColor rgb="FFEBF1DE"/>
      </patternFill>
    </fill>
    <fill>
      <patternFill patternType="solid">
        <fgColor rgb="FFFFCC99"/>
        <bgColor rgb="FFFAC090"/>
      </patternFill>
    </fill>
    <fill>
      <patternFill patternType="solid">
        <fgColor rgb="FFC6EFCE"/>
        <bgColor rgb="FFD7E4BD"/>
      </patternFill>
    </fill>
    <fill>
      <patternFill patternType="solid">
        <fgColor rgb="FFFFEB9C"/>
        <bgColor rgb="FFFCD5B5"/>
      </patternFill>
    </fill>
    <fill>
      <patternFill patternType="solid">
        <fgColor rgb="FFFFFFCC"/>
        <bgColor rgb="FFEBF1DE"/>
      </patternFill>
    </fill>
    <fill>
      <patternFill patternType="solid">
        <fgColor rgb="FFFFC7CE"/>
        <bgColor rgb="FFFCD5B5"/>
      </patternFill>
    </fill>
    <fill>
      <patternFill patternType="solid">
        <fgColor rgb="FFA5A5A5"/>
        <bgColor rgb="FFB2B2B2"/>
      </patternFill>
    </fill>
  </fills>
  <borders count="127">
    <border>
      <left/>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dotted">
        <color indexed="64"/>
      </top>
      <bottom style="medium">
        <color indexed="64"/>
      </bottom>
      <diagonal/>
    </border>
    <border>
      <left/>
      <right style="medium">
        <color indexed="64"/>
      </right>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bottom/>
      <diagonal/>
    </border>
    <border>
      <left style="medium">
        <color indexed="64"/>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thin">
        <color indexed="22"/>
      </left>
      <right style="thin">
        <color indexed="22"/>
      </right>
      <top style="thin">
        <color indexed="22"/>
      </top>
      <bottom style="thin">
        <color indexed="22"/>
      </bottom>
      <diagonal/>
    </border>
    <border>
      <left/>
      <right/>
      <top/>
      <bottom style="medium">
        <color indexed="64"/>
      </bottom>
      <diagonal/>
    </border>
    <border>
      <left/>
      <right/>
      <top style="medium">
        <color indexed="64"/>
      </top>
      <bottom style="medium">
        <color indexed="64"/>
      </bottom>
      <diagonal/>
    </border>
    <border>
      <left/>
      <right/>
      <top style="medium">
        <color indexed="64"/>
      </top>
      <bottom/>
      <diagonal/>
    </border>
    <border>
      <left/>
      <right style="medium">
        <color indexed="64"/>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medium">
        <color indexed="64"/>
      </bottom>
      <diagonal/>
    </border>
    <border>
      <left/>
      <right/>
      <top style="thin">
        <color indexed="64"/>
      </top>
      <bottom style="medium">
        <color indexed="64"/>
      </bottom>
      <diagonal/>
    </border>
    <border>
      <left style="dotted">
        <color indexed="64"/>
      </left>
      <right/>
      <top style="dotted">
        <color indexed="64"/>
      </top>
      <bottom style="medium">
        <color indexed="64"/>
      </bottom>
      <diagonal/>
    </border>
    <border>
      <left style="thin">
        <color indexed="64"/>
      </left>
      <right style="dotted">
        <color indexed="64"/>
      </right>
      <top style="dotted">
        <color indexed="64"/>
      </top>
      <bottom style="medium">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style="thin">
        <color indexed="64"/>
      </right>
      <top style="medium">
        <color indexed="64"/>
      </top>
      <bottom style="dotted">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style="thin">
        <color indexed="64"/>
      </left>
      <right style="dotted">
        <color indexed="64"/>
      </right>
      <top style="medium">
        <color indexed="64"/>
      </top>
      <bottom style="thin">
        <color indexed="64"/>
      </bottom>
      <diagonal/>
    </border>
    <border>
      <left style="dotted">
        <color indexed="64"/>
      </left>
      <right style="thin">
        <color indexed="64"/>
      </right>
      <top style="medium">
        <color indexed="64"/>
      </top>
      <bottom style="thin">
        <color indexed="64"/>
      </bottom>
      <diagonal/>
    </border>
    <border>
      <left style="thin">
        <color indexed="64"/>
      </left>
      <right style="dotted">
        <color indexed="64"/>
      </right>
      <top style="thin">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dotted">
        <color indexed="64"/>
      </left>
      <right style="dotted">
        <color indexed="64"/>
      </right>
      <top style="medium">
        <color indexed="64"/>
      </top>
      <bottom style="thin">
        <color indexed="64"/>
      </bottom>
      <diagonal/>
    </border>
    <border>
      <left style="dotted">
        <color indexed="64"/>
      </left>
      <right style="medium">
        <color indexed="64"/>
      </right>
      <top style="medium">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medium">
        <color indexed="64"/>
      </right>
      <top style="thin">
        <color indexed="64"/>
      </top>
      <bottom style="thin">
        <color indexed="64"/>
      </bottom>
      <diagonal/>
    </border>
    <border>
      <left style="dotted">
        <color indexed="64"/>
      </left>
      <right style="medium">
        <color indexed="64"/>
      </right>
      <top style="thin">
        <color indexed="64"/>
      </top>
      <bottom style="medium">
        <color indexed="64"/>
      </bottom>
      <diagonal/>
    </border>
    <border>
      <left style="dotted">
        <color indexed="64"/>
      </left>
      <right/>
      <top style="medium">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thick">
        <color indexed="64"/>
      </left>
      <right/>
      <top style="medium">
        <color indexed="64"/>
      </top>
      <bottom/>
      <diagonal/>
    </border>
    <border>
      <left style="thick">
        <color indexed="64"/>
      </left>
      <right/>
      <top style="medium">
        <color indexed="64"/>
      </top>
      <bottom style="medium">
        <color indexed="64"/>
      </bottom>
      <diagonal/>
    </border>
    <border>
      <left style="thick">
        <color indexed="64"/>
      </left>
      <right/>
      <top/>
      <bottom/>
      <diagonal/>
    </border>
    <border>
      <left style="thick">
        <color indexed="64"/>
      </left>
      <right style="dotted">
        <color indexed="64"/>
      </right>
      <top style="medium">
        <color indexed="64"/>
      </top>
      <bottom style="thin">
        <color indexed="64"/>
      </bottom>
      <diagonal/>
    </border>
    <border>
      <left style="thick">
        <color indexed="64"/>
      </left>
      <right style="dotted">
        <color indexed="64"/>
      </right>
      <top style="thin">
        <color indexed="64"/>
      </top>
      <bottom style="thin">
        <color indexed="64"/>
      </bottom>
      <diagonal/>
    </border>
    <border>
      <left style="thick">
        <color indexed="64"/>
      </left>
      <right style="thin">
        <color indexed="64"/>
      </right>
      <top style="medium">
        <color indexed="64"/>
      </top>
      <bottom style="thin">
        <color indexed="64"/>
      </bottom>
      <diagonal/>
    </border>
    <border>
      <left style="thick">
        <color indexed="64"/>
      </left>
      <right/>
      <top style="thin">
        <color indexed="64"/>
      </top>
      <bottom style="medium">
        <color indexed="64"/>
      </bottom>
      <diagonal/>
    </border>
    <border>
      <left style="thick">
        <color indexed="64"/>
      </left>
      <right style="medium">
        <color indexed="64"/>
      </right>
      <top/>
      <bottom/>
      <diagonal/>
    </border>
    <border>
      <left style="thick">
        <color indexed="64"/>
      </left>
      <right style="thin">
        <color indexed="64"/>
      </right>
      <top style="thin">
        <color indexed="64"/>
      </top>
      <bottom style="medium">
        <color indexed="64"/>
      </bottom>
      <diagonal/>
    </border>
    <border>
      <left style="thick">
        <color indexed="64"/>
      </left>
      <right/>
      <top/>
      <bottom style="medium">
        <color indexed="64"/>
      </bottom>
      <diagonal/>
    </border>
    <border>
      <left style="thick">
        <color indexed="64"/>
      </left>
      <right style="medium">
        <color indexed="64"/>
      </right>
      <top style="medium">
        <color indexed="64"/>
      </top>
      <bottom/>
      <diagonal/>
    </border>
    <border>
      <left style="thick">
        <color indexed="64"/>
      </left>
      <right style="thin">
        <color indexed="64"/>
      </right>
      <top style="medium">
        <color indexed="64"/>
      </top>
      <bottom/>
      <diagonal/>
    </border>
    <border>
      <left style="thick">
        <color indexed="64"/>
      </left>
      <right style="thin">
        <color indexed="64"/>
      </right>
      <top/>
      <bottom style="medium">
        <color indexed="64"/>
      </bottom>
      <diagonal/>
    </border>
    <border>
      <left style="thick">
        <color indexed="64"/>
      </left>
      <right style="thin">
        <color indexed="64"/>
      </right>
      <top/>
      <bottom style="thin">
        <color indexed="64"/>
      </bottom>
      <diagonal/>
    </border>
    <border>
      <left style="thick">
        <color indexed="64"/>
      </left>
      <right style="thin">
        <color indexed="64"/>
      </right>
      <top style="thin">
        <color indexed="64"/>
      </top>
      <bottom style="thin">
        <color indexed="64"/>
      </bottom>
      <diagonal/>
    </border>
    <border>
      <left/>
      <right style="dotted">
        <color indexed="64"/>
      </right>
      <top style="medium">
        <color indexed="64"/>
      </top>
      <bottom style="thin">
        <color indexed="64"/>
      </bottom>
      <diagonal/>
    </border>
    <border>
      <left/>
      <right style="dotted">
        <color indexed="64"/>
      </right>
      <top style="thin">
        <color indexed="64"/>
      </top>
      <bottom style="thin">
        <color indexed="64"/>
      </bottom>
      <diagonal/>
    </border>
    <border>
      <left/>
      <right style="dotted">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dotted">
        <color indexed="64"/>
      </right>
      <top style="medium">
        <color indexed="64"/>
      </top>
      <bottom style="medium">
        <color indexed="64"/>
      </bottom>
      <diagonal/>
    </border>
    <border>
      <left/>
      <right style="thin">
        <color indexed="64"/>
      </right>
      <top/>
      <bottom style="medium">
        <color indexed="64"/>
      </bottom>
      <diagonal/>
    </border>
    <border>
      <left style="dotted">
        <color indexed="64"/>
      </left>
      <right/>
      <top style="medium">
        <color indexed="64"/>
      </top>
      <bottom style="thin">
        <color indexed="64"/>
      </bottom>
      <diagonal/>
    </border>
    <border>
      <left style="dotted">
        <color indexed="64"/>
      </left>
      <right/>
      <top style="thin">
        <color indexed="64"/>
      </top>
      <bottom style="thin">
        <color indexed="64"/>
      </bottom>
      <diagonal/>
    </border>
    <border>
      <left style="dotted">
        <color indexed="64"/>
      </left>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otted">
        <color indexed="64"/>
      </left>
      <right style="dotted">
        <color indexed="64"/>
      </right>
      <top style="dotted">
        <color indexed="64"/>
      </top>
      <bottom style="medium">
        <color indexed="64"/>
      </bottom>
      <diagonal/>
    </border>
    <border>
      <left style="thin">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right style="thin">
        <color indexed="64"/>
      </right>
      <top style="thin">
        <color indexed="64"/>
      </top>
      <bottom style="dotted">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medium">
        <color auto="1"/>
      </left>
      <right style="dotted">
        <color auto="1"/>
      </right>
      <top style="medium">
        <color auto="1"/>
      </top>
      <bottom style="thin">
        <color auto="1"/>
      </bottom>
      <diagonal/>
    </border>
    <border>
      <left style="medium">
        <color auto="1"/>
      </left>
      <right style="dotted">
        <color auto="1"/>
      </right>
      <top style="thin">
        <color auto="1"/>
      </top>
      <bottom style="thin">
        <color auto="1"/>
      </bottom>
      <diagonal/>
    </border>
    <border>
      <left style="medium">
        <color auto="1"/>
      </left>
      <right style="dotted">
        <color auto="1"/>
      </right>
      <top style="thin">
        <color auto="1"/>
      </top>
      <bottom style="medium">
        <color auto="1"/>
      </bottom>
      <diagonal/>
    </border>
    <border>
      <left style="dotted">
        <color auto="1"/>
      </left>
      <right style="dotted">
        <color auto="1"/>
      </right>
      <top style="thin">
        <color auto="1"/>
      </top>
      <bottom style="medium">
        <color auto="1"/>
      </bottom>
      <diagonal/>
    </border>
    <border>
      <left style="thick">
        <color indexed="64"/>
      </left>
      <right style="dotted">
        <color indexed="64"/>
      </right>
      <top style="thin">
        <color indexed="64"/>
      </top>
      <bottom style="medium">
        <color indexed="64"/>
      </bottom>
      <diagonal/>
    </border>
    <border>
      <left style="thin">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dotted">
        <color indexed="64"/>
      </left>
      <right style="thin">
        <color indexed="64"/>
      </right>
      <top style="dotted">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22"/>
      </left>
      <right style="thin">
        <color indexed="22"/>
      </right>
      <top/>
      <bottom style="thin">
        <color indexed="22"/>
      </bottom>
      <diagonal/>
    </border>
    <border>
      <left/>
      <right style="thin">
        <color indexed="64"/>
      </right>
      <top style="thin">
        <color indexed="64"/>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rgb="FF4F81BD"/>
      </top>
      <bottom style="double">
        <color rgb="FF4F81BD"/>
      </bottom>
      <diagonal/>
    </border>
    <border>
      <left/>
      <right/>
      <top/>
      <bottom style="thick">
        <color rgb="FF4F81BD"/>
      </bottom>
      <diagonal/>
    </border>
    <border>
      <left/>
      <right/>
      <top/>
      <bottom style="thick">
        <color rgb="FFA7C0DE"/>
      </bottom>
      <diagonal/>
    </border>
    <border>
      <left/>
      <right/>
      <top/>
      <bottom style="medium">
        <color rgb="FF95B3D7"/>
      </bottom>
      <diagonal/>
    </border>
  </borders>
  <cellStyleXfs count="178">
    <xf numFmtId="0" fontId="0" fillId="0" borderId="0"/>
    <xf numFmtId="9" fontId="5" fillId="0" borderId="0" applyFont="0" applyFill="0" applyBorder="0" applyAlignment="0" applyProtection="0"/>
    <xf numFmtId="44" fontId="5" fillId="0" borderId="0" applyFont="0" applyFill="0" applyBorder="0" applyAlignment="0" applyProtection="0"/>
    <xf numFmtId="0" fontId="15" fillId="0" borderId="0"/>
    <xf numFmtId="0" fontId="5" fillId="0" borderId="0"/>
    <xf numFmtId="0" fontId="36" fillId="0" borderId="0"/>
    <xf numFmtId="0" fontId="4" fillId="0" borderId="0"/>
    <xf numFmtId="0" fontId="5" fillId="0" borderId="0"/>
    <xf numFmtId="44" fontId="5" fillId="0" borderId="0" applyFont="0" applyFill="0" applyBorder="0" applyAlignment="0" applyProtection="0"/>
    <xf numFmtId="44" fontId="5" fillId="0" borderId="0" applyFont="0" applyFill="0" applyBorder="0" applyAlignment="0" applyProtection="0"/>
    <xf numFmtId="0" fontId="15" fillId="0" borderId="0"/>
    <xf numFmtId="0" fontId="3" fillId="0" borderId="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2" fillId="0" borderId="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2" fillId="0" borderId="0"/>
    <xf numFmtId="44" fontId="5" fillId="0" borderId="0" applyFont="0" applyFill="0" applyBorder="0" applyAlignment="0" applyProtection="0"/>
    <xf numFmtId="44" fontId="5" fillId="0" borderId="0" applyFont="0" applyFill="0" applyBorder="0" applyAlignment="0" applyProtection="0"/>
    <xf numFmtId="0" fontId="38" fillId="0" borderId="0" applyNumberFormat="0" applyFill="0" applyBorder="0" applyAlignment="0" applyProtection="0"/>
    <xf numFmtId="0" fontId="40" fillId="0" borderId="0"/>
    <xf numFmtId="0" fontId="40" fillId="0" borderId="0"/>
    <xf numFmtId="0" fontId="41" fillId="0" borderId="0" applyNumberFormat="0" applyFill="0" applyBorder="0" applyAlignment="0" applyProtection="0"/>
    <xf numFmtId="0" fontId="5" fillId="0" borderId="0"/>
    <xf numFmtId="0" fontId="39" fillId="0" borderId="0" applyNumberFormat="0" applyFill="0" applyBorder="0" applyAlignment="0" applyProtection="0"/>
    <xf numFmtId="0" fontId="5" fillId="0" borderId="0"/>
    <xf numFmtId="0" fontId="2" fillId="0" borderId="0"/>
    <xf numFmtId="0" fontId="42" fillId="0" borderId="114" applyNumberFormat="0" applyFill="0" applyAlignment="0" applyProtection="0"/>
    <xf numFmtId="0" fontId="43" fillId="0" borderId="115" applyNumberFormat="0" applyFill="0" applyAlignment="0" applyProtection="0"/>
    <xf numFmtId="0" fontId="44" fillId="0" borderId="116" applyNumberFormat="0" applyFill="0" applyAlignment="0" applyProtection="0"/>
    <xf numFmtId="0" fontId="44" fillId="0" borderId="0" applyNumberFormat="0" applyFill="0" applyBorder="0" applyAlignment="0" applyProtection="0"/>
    <xf numFmtId="0" fontId="45" fillId="8" borderId="0" applyNumberFormat="0" applyBorder="0" applyAlignment="0" applyProtection="0"/>
    <xf numFmtId="0" fontId="46" fillId="9" borderId="0" applyNumberFormat="0" applyBorder="0" applyAlignment="0" applyProtection="0"/>
    <xf numFmtId="0" fontId="47" fillId="10" borderId="0" applyNumberFormat="0" applyBorder="0" applyAlignment="0" applyProtection="0"/>
    <xf numFmtId="0" fontId="48" fillId="11" borderId="117" applyNumberFormat="0" applyAlignment="0" applyProtection="0"/>
    <xf numFmtId="0" fontId="49" fillId="12" borderId="118" applyNumberFormat="0" applyAlignment="0" applyProtection="0"/>
    <xf numFmtId="0" fontId="50" fillId="12" borderId="117" applyNumberFormat="0" applyAlignment="0" applyProtection="0"/>
    <xf numFmtId="0" fontId="51" fillId="0" borderId="119" applyNumberFormat="0" applyFill="0" applyAlignment="0" applyProtection="0"/>
    <xf numFmtId="0" fontId="52" fillId="13" borderId="120" applyNumberFormat="0" applyAlignment="0" applyProtection="0"/>
    <xf numFmtId="0" fontId="53" fillId="0" borderId="0" applyNumberFormat="0" applyFill="0" applyBorder="0" applyAlignment="0" applyProtection="0"/>
    <xf numFmtId="0" fontId="2" fillId="14" borderId="121" applyNumberFormat="0" applyFont="0" applyAlignment="0" applyProtection="0"/>
    <xf numFmtId="0" fontId="54" fillId="0" borderId="0" applyNumberFormat="0" applyFill="0" applyBorder="0" applyAlignment="0" applyProtection="0"/>
    <xf numFmtId="0" fontId="55" fillId="0" borderId="122" applyNumberFormat="0" applyFill="0" applyAlignment="0" applyProtection="0"/>
    <xf numFmtId="0" fontId="56"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56" fillId="18" borderId="0" applyNumberFormat="0" applyBorder="0" applyAlignment="0" applyProtection="0"/>
    <xf numFmtId="0" fontId="56" fillId="19"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56" fillId="22" borderId="0" applyNumberFormat="0" applyBorder="0" applyAlignment="0" applyProtection="0"/>
    <xf numFmtId="0" fontId="56" fillId="23"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56" fillId="26" borderId="0" applyNumberFormat="0" applyBorder="0" applyAlignment="0" applyProtection="0"/>
    <xf numFmtId="0" fontId="56" fillId="27"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56" fillId="30" borderId="0" applyNumberFormat="0" applyBorder="0" applyAlignment="0" applyProtection="0"/>
    <xf numFmtId="0" fontId="56" fillId="31"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56" fillId="34" borderId="0" applyNumberFormat="0" applyBorder="0" applyAlignment="0" applyProtection="0"/>
    <xf numFmtId="0" fontId="56" fillId="35" borderId="0" applyNumberFormat="0" applyBorder="0" applyAlignment="0" applyProtection="0"/>
    <xf numFmtId="0" fontId="2" fillId="36" borderId="0" applyNumberFormat="0" applyBorder="0" applyAlignment="0" applyProtection="0"/>
    <xf numFmtId="0" fontId="2" fillId="37" borderId="0" applyNumberFormat="0" applyBorder="0" applyAlignment="0" applyProtection="0"/>
    <xf numFmtId="0" fontId="56" fillId="38" borderId="0" applyNumberFormat="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61" fillId="0" borderId="0" applyBorder="0" applyProtection="0"/>
    <xf numFmtId="0" fontId="57" fillId="39" borderId="0" applyBorder="0" applyProtection="0"/>
    <xf numFmtId="0" fontId="57" fillId="40" borderId="0" applyBorder="0" applyProtection="0"/>
    <xf numFmtId="0" fontId="57" fillId="41" borderId="0" applyBorder="0" applyProtection="0"/>
    <xf numFmtId="0" fontId="57" fillId="42" borderId="0" applyBorder="0" applyProtection="0"/>
    <xf numFmtId="0" fontId="57" fillId="43" borderId="0" applyBorder="0" applyProtection="0"/>
    <xf numFmtId="0" fontId="57" fillId="44" borderId="0" applyBorder="0" applyProtection="0"/>
    <xf numFmtId="0" fontId="57" fillId="45" borderId="0" applyBorder="0" applyProtection="0"/>
    <xf numFmtId="0" fontId="57" fillId="46" borderId="0" applyBorder="0" applyProtection="0"/>
    <xf numFmtId="0" fontId="57" fillId="47" borderId="0" applyBorder="0" applyProtection="0"/>
    <xf numFmtId="0" fontId="57" fillId="48" borderId="0" applyBorder="0" applyProtection="0"/>
    <xf numFmtId="0" fontId="57" fillId="49" borderId="0" applyBorder="0" applyProtection="0"/>
    <xf numFmtId="0" fontId="57" fillId="50" borderId="0" applyBorder="0" applyProtection="0"/>
    <xf numFmtId="0" fontId="58" fillId="51" borderId="0" applyBorder="0" applyProtection="0"/>
    <xf numFmtId="0" fontId="58" fillId="52" borderId="0" applyBorder="0" applyProtection="0"/>
    <xf numFmtId="0" fontId="58" fillId="53" borderId="0" applyBorder="0" applyProtection="0"/>
    <xf numFmtId="0" fontId="58" fillId="54" borderId="0" applyBorder="0" applyProtection="0"/>
    <xf numFmtId="0" fontId="58" fillId="55" borderId="0" applyBorder="0" applyProtection="0"/>
    <xf numFmtId="0" fontId="58" fillId="56" borderId="0" applyBorder="0" applyProtection="0"/>
    <xf numFmtId="0" fontId="58" fillId="57" borderId="0" applyBorder="0" applyProtection="0"/>
    <xf numFmtId="0" fontId="58" fillId="58" borderId="0" applyBorder="0" applyProtection="0"/>
    <xf numFmtId="0" fontId="58" fillId="59" borderId="0" applyBorder="0" applyProtection="0"/>
    <xf numFmtId="0" fontId="58" fillId="60" borderId="0" applyBorder="0" applyProtection="0"/>
    <xf numFmtId="0" fontId="58" fillId="61" borderId="0" applyBorder="0" applyProtection="0"/>
    <xf numFmtId="0" fontId="58" fillId="62" borderId="0" applyBorder="0" applyProtection="0"/>
    <xf numFmtId="0" fontId="49" fillId="63" borderId="118" applyProtection="0"/>
    <xf numFmtId="0" fontId="50" fillId="63" borderId="117" applyProtection="0"/>
    <xf numFmtId="0" fontId="48" fillId="64" borderId="117" applyProtection="0"/>
    <xf numFmtId="0" fontId="59" fillId="0" borderId="123" applyProtection="0"/>
    <xf numFmtId="0" fontId="54" fillId="0" borderId="0" applyBorder="0" applyProtection="0"/>
    <xf numFmtId="0" fontId="45" fillId="65" borderId="0" applyBorder="0" applyProtection="0"/>
    <xf numFmtId="0" fontId="60" fillId="0" borderId="0" applyBorder="0" applyProtection="0"/>
    <xf numFmtId="0" fontId="61" fillId="0" borderId="0" applyBorder="0" applyProtection="0"/>
    <xf numFmtId="0" fontId="47" fillId="66" borderId="0" applyBorder="0" applyProtection="0"/>
    <xf numFmtId="0" fontId="5" fillId="67" borderId="121" applyProtection="0"/>
    <xf numFmtId="0" fontId="46" fillId="68" borderId="0" applyBorder="0" applyProtection="0"/>
    <xf numFmtId="0" fontId="62" fillId="0" borderId="0"/>
    <xf numFmtId="0" fontId="57" fillId="0" borderId="0"/>
    <xf numFmtId="0" fontId="57" fillId="0" borderId="0"/>
    <xf numFmtId="0" fontId="62" fillId="0" borderId="0"/>
    <xf numFmtId="0" fontId="51" fillId="0" borderId="119" applyProtection="0"/>
    <xf numFmtId="0" fontId="53" fillId="0" borderId="0" applyBorder="0" applyProtection="0"/>
    <xf numFmtId="0" fontId="63" fillId="69" borderId="120" applyProtection="0"/>
    <xf numFmtId="0" fontId="64" fillId="0" borderId="124" applyProtection="0"/>
    <xf numFmtId="0" fontId="65" fillId="0" borderId="125" applyProtection="0"/>
    <xf numFmtId="0" fontId="66" fillId="0" borderId="126" applyProtection="0"/>
    <xf numFmtId="0" fontId="66" fillId="0" borderId="0" applyBorder="0" applyProtection="0"/>
    <xf numFmtId="0" fontId="39" fillId="0" borderId="0" applyNumberFormat="0" applyFill="0" applyBorder="0" applyAlignment="0" applyProtection="0"/>
    <xf numFmtId="0" fontId="40" fillId="0" borderId="0"/>
    <xf numFmtId="0" fontId="40" fillId="0" borderId="0"/>
    <xf numFmtId="0" fontId="41" fillId="0" borderId="0" applyNumberFormat="0" applyFill="0" applyBorder="0" applyAlignment="0" applyProtection="0"/>
    <xf numFmtId="0" fontId="39" fillId="0" borderId="0" applyNumberFormat="0" applyFill="0" applyBorder="0" applyAlignment="0" applyProtection="0"/>
    <xf numFmtId="0" fontId="2" fillId="0" borderId="0"/>
    <xf numFmtId="0" fontId="42" fillId="0" borderId="114" applyNumberFormat="0" applyFill="0" applyAlignment="0" applyProtection="0"/>
    <xf numFmtId="0" fontId="43" fillId="0" borderId="115" applyNumberFormat="0" applyFill="0" applyAlignment="0" applyProtection="0"/>
    <xf numFmtId="0" fontId="44" fillId="0" borderId="116" applyNumberFormat="0" applyFill="0" applyAlignment="0" applyProtection="0"/>
    <xf numFmtId="0" fontId="44" fillId="0" borderId="0" applyNumberFormat="0" applyFill="0" applyBorder="0" applyAlignment="0" applyProtection="0"/>
    <xf numFmtId="0" fontId="45" fillId="8" borderId="0" applyNumberFormat="0" applyBorder="0" applyAlignment="0" applyProtection="0"/>
    <xf numFmtId="0" fontId="46" fillId="9" borderId="0" applyNumberFormat="0" applyBorder="0" applyAlignment="0" applyProtection="0"/>
    <xf numFmtId="0" fontId="47" fillId="10" borderId="0" applyNumberFormat="0" applyBorder="0" applyAlignment="0" applyProtection="0"/>
    <xf numFmtId="0" fontId="48" fillId="11" borderId="117" applyNumberFormat="0" applyAlignment="0" applyProtection="0"/>
    <xf numFmtId="0" fontId="49" fillId="12" borderId="118" applyNumberFormat="0" applyAlignment="0" applyProtection="0"/>
    <xf numFmtId="0" fontId="50" fillId="12" borderId="117" applyNumberFormat="0" applyAlignment="0" applyProtection="0"/>
    <xf numFmtId="0" fontId="51" fillId="0" borderId="119" applyNumberFormat="0" applyFill="0" applyAlignment="0" applyProtection="0"/>
    <xf numFmtId="0" fontId="52" fillId="13" borderId="120" applyNumberFormat="0" applyAlignment="0" applyProtection="0"/>
    <xf numFmtId="0" fontId="53" fillId="0" borderId="0" applyNumberFormat="0" applyFill="0" applyBorder="0" applyAlignment="0" applyProtection="0"/>
    <xf numFmtId="0" fontId="2" fillId="14" borderId="121" applyNumberFormat="0" applyFont="0" applyAlignment="0" applyProtection="0"/>
    <xf numFmtId="0" fontId="54" fillId="0" borderId="0" applyNumberFormat="0" applyFill="0" applyBorder="0" applyAlignment="0" applyProtection="0"/>
    <xf numFmtId="0" fontId="55" fillId="0" borderId="122" applyNumberFormat="0" applyFill="0" applyAlignment="0" applyProtection="0"/>
    <xf numFmtId="0" fontId="56"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56" fillId="18" borderId="0" applyNumberFormat="0" applyBorder="0" applyAlignment="0" applyProtection="0"/>
    <xf numFmtId="0" fontId="56" fillId="19"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56" fillId="22" borderId="0" applyNumberFormat="0" applyBorder="0" applyAlignment="0" applyProtection="0"/>
    <xf numFmtId="0" fontId="56" fillId="23"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56" fillId="26" borderId="0" applyNumberFormat="0" applyBorder="0" applyAlignment="0" applyProtection="0"/>
    <xf numFmtId="0" fontId="56" fillId="27"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56" fillId="30" borderId="0" applyNumberFormat="0" applyBorder="0" applyAlignment="0" applyProtection="0"/>
    <xf numFmtId="0" fontId="56" fillId="31"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56" fillId="34" borderId="0" applyNumberFormat="0" applyBorder="0" applyAlignment="0" applyProtection="0"/>
    <xf numFmtId="0" fontId="56" fillId="35" borderId="0" applyNumberFormat="0" applyBorder="0" applyAlignment="0" applyProtection="0"/>
    <xf numFmtId="0" fontId="2" fillId="36" borderId="0" applyNumberFormat="0" applyBorder="0" applyAlignment="0" applyProtection="0"/>
    <xf numFmtId="0" fontId="2" fillId="37" borderId="0" applyNumberFormat="0" applyBorder="0" applyAlignment="0" applyProtection="0"/>
    <xf numFmtId="0" fontId="56" fillId="38" borderId="0" applyNumberFormat="0" applyBorder="0" applyAlignment="0" applyProtection="0"/>
    <xf numFmtId="0" fontId="5" fillId="0" borderId="0"/>
    <xf numFmtId="0" fontId="5" fillId="0" borderId="0"/>
    <xf numFmtId="0" fontId="5" fillId="0" borderId="0"/>
    <xf numFmtId="0" fontId="5" fillId="0" borderId="0"/>
  </cellStyleXfs>
  <cellXfs count="413">
    <xf numFmtId="0" fontId="0" fillId="0" borderId="0" xfId="0"/>
    <xf numFmtId="166" fontId="8" fillId="0" borderId="0" xfId="1" applyNumberFormat="1" applyFont="1" applyAlignment="1">
      <alignment horizontal="center"/>
    </xf>
    <xf numFmtId="0" fontId="0" fillId="0" borderId="0" xfId="0" applyAlignment="1">
      <alignment horizontal="center"/>
    </xf>
    <xf numFmtId="0" fontId="8" fillId="0" borderId="0" xfId="0" applyFont="1" applyProtection="1"/>
    <xf numFmtId="0" fontId="6" fillId="0" borderId="0" xfId="0" applyFont="1"/>
    <xf numFmtId="0" fontId="0" fillId="0" borderId="0" xfId="0"/>
    <xf numFmtId="0" fontId="10" fillId="0" borderId="0" xfId="0" applyFont="1" applyProtection="1"/>
    <xf numFmtId="0" fontId="8" fillId="0" borderId="0" xfId="0" applyFont="1" applyAlignment="1" applyProtection="1">
      <alignment vertical="top"/>
    </xf>
    <xf numFmtId="0" fontId="8" fillId="0" borderId="0" xfId="0" applyFont="1" applyFill="1" applyAlignment="1" applyProtection="1">
      <alignment vertical="top"/>
    </xf>
    <xf numFmtId="0" fontId="10" fillId="0" borderId="0" xfId="0" applyNumberFormat="1" applyFont="1" applyProtection="1"/>
    <xf numFmtId="14" fontId="8" fillId="0" borderId="0" xfId="0" applyNumberFormat="1" applyFont="1" applyProtection="1"/>
    <xf numFmtId="0" fontId="8" fillId="2" borderId="32" xfId="0" applyFont="1" applyFill="1" applyBorder="1" applyAlignment="1" applyProtection="1">
      <alignment horizontal="center"/>
    </xf>
    <xf numFmtId="0" fontId="8" fillId="2" borderId="32" xfId="0" applyFont="1" applyFill="1" applyBorder="1" applyProtection="1"/>
    <xf numFmtId="3" fontId="11" fillId="2" borderId="36" xfId="0" applyNumberFormat="1" applyFont="1" applyFill="1" applyBorder="1" applyAlignment="1" applyProtection="1">
      <alignment horizontal="center" vertical="center"/>
    </xf>
    <xf numFmtId="0" fontId="10" fillId="2" borderId="32" xfId="0" applyFont="1" applyFill="1" applyBorder="1" applyProtection="1"/>
    <xf numFmtId="0" fontId="0" fillId="0" borderId="0" xfId="0"/>
    <xf numFmtId="0" fontId="5" fillId="0" borderId="0" xfId="0" applyFont="1"/>
    <xf numFmtId="164" fontId="11" fillId="2" borderId="5" xfId="0" applyNumberFormat="1" applyFont="1" applyFill="1" applyBorder="1" applyAlignment="1" applyProtection="1">
      <alignment horizontal="center" vertical="center"/>
      <protection hidden="1"/>
    </xf>
    <xf numFmtId="0" fontId="25" fillId="0" borderId="0" xfId="0" applyFont="1"/>
    <xf numFmtId="0" fontId="25" fillId="0" borderId="0" xfId="0" applyFont="1" applyAlignment="1">
      <alignment horizontal="right"/>
    </xf>
    <xf numFmtId="0" fontId="26" fillId="0" borderId="0" xfId="0" applyFont="1"/>
    <xf numFmtId="0" fontId="27" fillId="0" borderId="0" xfId="0" applyFont="1"/>
    <xf numFmtId="0" fontId="16" fillId="0" borderId="30" xfId="3" applyFont="1" applyFill="1" applyBorder="1" applyAlignment="1">
      <alignment wrapText="1"/>
    </xf>
    <xf numFmtId="0" fontId="5" fillId="0" borderId="0" xfId="0" applyFont="1" applyAlignment="1">
      <alignment horizontal="right"/>
    </xf>
    <xf numFmtId="0" fontId="22" fillId="0" borderId="0" xfId="0" applyFont="1" applyFill="1" applyAlignment="1" applyProtection="1">
      <alignment horizontal="right"/>
      <protection hidden="1"/>
    </xf>
    <xf numFmtId="0" fontId="22" fillId="0" borderId="0" xfId="0" applyFont="1" applyFill="1" applyAlignment="1" applyProtection="1">
      <alignment horizontal="left"/>
      <protection hidden="1"/>
    </xf>
    <xf numFmtId="0" fontId="22" fillId="0" borderId="0" xfId="0" applyFont="1" applyFill="1" applyAlignment="1" applyProtection="1">
      <alignment vertical="top"/>
      <protection hidden="1"/>
    </xf>
    <xf numFmtId="0" fontId="22" fillId="0" borderId="0" xfId="0" applyFont="1" applyFill="1" applyAlignment="1" applyProtection="1">
      <alignment horizontal="left" vertical="top"/>
      <protection hidden="1"/>
    </xf>
    <xf numFmtId="0" fontId="22" fillId="0" borderId="0" xfId="0" applyFont="1" applyFill="1" applyAlignment="1" applyProtection="1">
      <alignment horizontal="right" vertical="top"/>
      <protection hidden="1"/>
    </xf>
    <xf numFmtId="0" fontId="23" fillId="0" borderId="0" xfId="0" applyFont="1" applyFill="1" applyBorder="1" applyProtection="1">
      <protection hidden="1"/>
    </xf>
    <xf numFmtId="0" fontId="22" fillId="0" borderId="0" xfId="0" applyFont="1" applyFill="1" applyBorder="1" applyAlignment="1" applyProtection="1">
      <alignment horizontal="left"/>
      <protection hidden="1"/>
    </xf>
    <xf numFmtId="0" fontId="22" fillId="0" borderId="0" xfId="0" applyFont="1" applyFill="1" applyProtection="1">
      <protection hidden="1"/>
    </xf>
    <xf numFmtId="0" fontId="23" fillId="0" borderId="0" xfId="0" applyFont="1" applyFill="1" applyBorder="1" applyAlignment="1" applyProtection="1">
      <alignment horizontal="left" vertical="center"/>
      <protection hidden="1"/>
    </xf>
    <xf numFmtId="0" fontId="22" fillId="0" borderId="0" xfId="0" applyFont="1" applyFill="1" applyBorder="1" applyProtection="1">
      <protection hidden="1"/>
    </xf>
    <xf numFmtId="0" fontId="23" fillId="0" borderId="0" xfId="0" applyNumberFormat="1" applyFont="1" applyFill="1" applyBorder="1" applyAlignment="1" applyProtection="1">
      <alignment horizontal="center"/>
      <protection hidden="1"/>
    </xf>
    <xf numFmtId="0" fontId="22" fillId="0" borderId="0" xfId="0" applyNumberFormat="1" applyFont="1" applyFill="1" applyProtection="1">
      <protection hidden="1"/>
    </xf>
    <xf numFmtId="0" fontId="5" fillId="0" borderId="0" xfId="0" applyFont="1" applyAlignment="1">
      <alignment horizontal="center"/>
    </xf>
    <xf numFmtId="0" fontId="8" fillId="5" borderId="0" xfId="0" applyFont="1" applyFill="1" applyBorder="1" applyAlignment="1" applyProtection="1">
      <alignment vertical="top"/>
    </xf>
    <xf numFmtId="0" fontId="28" fillId="5" borderId="0" xfId="0" applyFont="1" applyFill="1" applyBorder="1" applyAlignment="1" applyProtection="1">
      <alignment wrapText="1"/>
    </xf>
    <xf numFmtId="0" fontId="7" fillId="5" borderId="0" xfId="0" quotePrefix="1" applyFont="1" applyFill="1" applyBorder="1" applyAlignment="1">
      <alignment vertical="center"/>
    </xf>
    <xf numFmtId="0" fontId="10" fillId="5" borderId="0" xfId="0" quotePrefix="1" applyFont="1" applyFill="1" applyBorder="1" applyAlignment="1">
      <alignment horizontal="center" vertical="center"/>
    </xf>
    <xf numFmtId="0" fontId="8" fillId="5" borderId="0" xfId="0" applyFont="1" applyFill="1" applyBorder="1" applyProtection="1"/>
    <xf numFmtId="0" fontId="8" fillId="5" borderId="0" xfId="0" applyFont="1" applyFill="1" applyProtection="1"/>
    <xf numFmtId="14" fontId="10" fillId="5" borderId="0" xfId="0" applyNumberFormat="1" applyFont="1" applyFill="1" applyBorder="1" applyAlignment="1" applyProtection="1">
      <alignment horizontal="center"/>
    </xf>
    <xf numFmtId="164" fontId="10" fillId="5" borderId="0" xfId="0" applyNumberFormat="1" applyFont="1" applyFill="1" applyBorder="1" applyAlignment="1" applyProtection="1">
      <alignment vertical="top"/>
    </xf>
    <xf numFmtId="0" fontId="10" fillId="5" borderId="0" xfId="0" applyFont="1" applyFill="1" applyBorder="1" applyAlignment="1" applyProtection="1">
      <alignment vertical="top"/>
    </xf>
    <xf numFmtId="166" fontId="23" fillId="0" borderId="46" xfId="0" applyNumberFormat="1" applyFont="1" applyBorder="1" applyAlignment="1" applyProtection="1">
      <alignment horizontal="center" vertical="center"/>
      <protection locked="0"/>
    </xf>
    <xf numFmtId="166" fontId="23" fillId="0" borderId="3" xfId="0" applyNumberFormat="1" applyFont="1" applyBorder="1" applyAlignment="1" applyProtection="1">
      <alignment horizontal="center" vertical="center"/>
      <protection locked="0"/>
    </xf>
    <xf numFmtId="0" fontId="23" fillId="0" borderId="42" xfId="0" applyFont="1" applyFill="1" applyBorder="1" applyAlignment="1" applyProtection="1">
      <alignment horizontal="center"/>
      <protection locked="0"/>
    </xf>
    <xf numFmtId="0" fontId="31" fillId="2" borderId="6" xfId="0" applyNumberFormat="1" applyFont="1" applyFill="1" applyBorder="1" applyProtection="1"/>
    <xf numFmtId="0" fontId="33" fillId="0" borderId="0" xfId="0" applyFont="1" applyFill="1" applyAlignment="1" applyProtection="1">
      <alignment horizontal="left"/>
      <protection hidden="1"/>
    </xf>
    <xf numFmtId="0" fontId="13" fillId="0" borderId="49" xfId="0" applyFont="1" applyBorder="1" applyProtection="1">
      <protection locked="0"/>
    </xf>
    <xf numFmtId="164" fontId="13" fillId="0" borderId="50" xfId="0" applyNumberFormat="1" applyFont="1" applyBorder="1" applyProtection="1">
      <protection locked="0"/>
    </xf>
    <xf numFmtId="0" fontId="32" fillId="5" borderId="0" xfId="0" applyFont="1" applyFill="1" applyBorder="1" applyAlignment="1" applyProtection="1">
      <alignment horizontal="center"/>
      <protection locked="0"/>
    </xf>
    <xf numFmtId="0" fontId="12" fillId="2" borderId="58" xfId="0" applyFont="1" applyFill="1" applyBorder="1" applyAlignment="1" applyProtection="1">
      <alignment vertical="center"/>
    </xf>
    <xf numFmtId="0" fontId="23" fillId="0" borderId="0" xfId="0" applyNumberFormat="1" applyFont="1" applyFill="1" applyBorder="1" applyAlignment="1" applyProtection="1">
      <alignment horizontal="center"/>
      <protection hidden="1"/>
    </xf>
    <xf numFmtId="0" fontId="9" fillId="2" borderId="0" xfId="0" applyFont="1" applyFill="1" applyBorder="1" applyAlignment="1" applyProtection="1">
      <alignment horizontal="left"/>
    </xf>
    <xf numFmtId="14" fontId="32" fillId="5" borderId="0" xfId="0" applyNumberFormat="1" applyFont="1" applyFill="1" applyBorder="1" applyAlignment="1" applyProtection="1">
      <alignment horizontal="center"/>
      <protection locked="0"/>
    </xf>
    <xf numFmtId="0" fontId="5" fillId="0" borderId="0" xfId="0" applyFont="1"/>
    <xf numFmtId="0" fontId="16" fillId="0" borderId="0" xfId="3" applyFont="1" applyFill="1" applyBorder="1" applyAlignment="1">
      <alignment wrapText="1"/>
    </xf>
    <xf numFmtId="0" fontId="11" fillId="5" borderId="0" xfId="0" applyFont="1" applyFill="1" applyBorder="1" applyAlignment="1" applyProtection="1">
      <alignment horizontal="center"/>
    </xf>
    <xf numFmtId="0" fontId="33" fillId="0" borderId="0" xfId="0" applyFont="1" applyFill="1" applyAlignment="1" applyProtection="1">
      <alignment horizontal="right"/>
      <protection hidden="1"/>
    </xf>
    <xf numFmtId="0" fontId="8" fillId="5" borderId="4" xfId="0" applyFont="1" applyFill="1" applyBorder="1" applyAlignment="1" applyProtection="1">
      <alignment vertical="top"/>
    </xf>
    <xf numFmtId="0" fontId="10" fillId="5" borderId="4" xfId="0" applyFont="1" applyFill="1" applyBorder="1" applyAlignment="1" applyProtection="1">
      <alignment vertical="center"/>
    </xf>
    <xf numFmtId="0" fontId="10" fillId="5" borderId="4" xfId="0" applyFont="1" applyFill="1" applyBorder="1" applyAlignment="1" applyProtection="1">
      <alignment vertical="top"/>
    </xf>
    <xf numFmtId="0" fontId="10" fillId="5" borderId="4" xfId="0" applyFont="1" applyFill="1" applyBorder="1" applyProtection="1"/>
    <xf numFmtId="0" fontId="11" fillId="5" borderId="31" xfId="0" applyFont="1" applyFill="1" applyBorder="1" applyAlignment="1" applyProtection="1">
      <alignment horizontal="center"/>
    </xf>
    <xf numFmtId="0" fontId="10" fillId="5" borderId="34" xfId="0" applyFont="1" applyFill="1" applyBorder="1" applyProtection="1"/>
    <xf numFmtId="0" fontId="12" fillId="2" borderId="69" xfId="0" applyFont="1" applyFill="1" applyBorder="1" applyAlignment="1" applyProtection="1">
      <alignment horizontal="left" vertical="center"/>
    </xf>
    <xf numFmtId="0" fontId="8" fillId="2" borderId="67" xfId="0" applyFont="1" applyFill="1" applyBorder="1" applyProtection="1"/>
    <xf numFmtId="0" fontId="10" fillId="2" borderId="51" xfId="0" applyFont="1" applyFill="1" applyBorder="1" applyAlignment="1" applyProtection="1">
      <alignment horizontal="center" vertical="center"/>
      <protection hidden="1"/>
    </xf>
    <xf numFmtId="0" fontId="10" fillId="0" borderId="0" xfId="0" applyFont="1" applyBorder="1" applyAlignment="1" applyProtection="1">
      <alignment horizontal="center" vertical="top"/>
      <protection locked="0"/>
    </xf>
    <xf numFmtId="0" fontId="10" fillId="5" borderId="0" xfId="0" applyFont="1" applyFill="1" applyBorder="1" applyAlignment="1" applyProtection="1">
      <alignment horizontal="left" vertical="top" wrapText="1"/>
    </xf>
    <xf numFmtId="0" fontId="17" fillId="2" borderId="20" xfId="0" applyFont="1" applyFill="1" applyBorder="1" applyAlignment="1" applyProtection="1">
      <alignment vertical="center"/>
      <protection hidden="1"/>
    </xf>
    <xf numFmtId="0" fontId="9" fillId="5" borderId="0" xfId="0" applyFont="1" applyFill="1" applyBorder="1" applyAlignment="1" applyProtection="1">
      <alignment horizontal="center"/>
    </xf>
    <xf numFmtId="0" fontId="28" fillId="3" borderId="1" xfId="0" applyFont="1" applyFill="1" applyBorder="1" applyAlignment="1" applyProtection="1">
      <alignment horizontal="left"/>
      <protection locked="0" hidden="1"/>
    </xf>
    <xf numFmtId="0" fontId="34" fillId="0" borderId="1" xfId="0" applyFont="1" applyBorder="1" applyAlignment="1" applyProtection="1">
      <alignment horizontal="left" vertical="center"/>
      <protection locked="0"/>
    </xf>
    <xf numFmtId="0" fontId="5" fillId="0" borderId="0" xfId="0" applyFont="1"/>
    <xf numFmtId="0" fontId="16" fillId="0" borderId="0" xfId="3" applyFont="1" applyFill="1" applyBorder="1" applyAlignment="1">
      <alignment wrapText="1"/>
    </xf>
    <xf numFmtId="0" fontId="8" fillId="0" borderId="0" xfId="0" applyNumberFormat="1" applyFont="1" applyProtection="1"/>
    <xf numFmtId="0" fontId="35" fillId="0" borderId="30" xfId="5" applyFont="1" applyFill="1" applyBorder="1" applyAlignment="1">
      <alignment wrapText="1"/>
    </xf>
    <xf numFmtId="0" fontId="19" fillId="5" borderId="0" xfId="0" applyFont="1" applyFill="1" applyBorder="1" applyAlignment="1">
      <alignment horizontal="center" vertical="center"/>
    </xf>
    <xf numFmtId="0" fontId="19" fillId="5" borderId="0" xfId="0" applyFont="1" applyFill="1" applyBorder="1" applyAlignment="1">
      <alignment vertical="center"/>
    </xf>
    <xf numFmtId="0" fontId="10" fillId="2" borderId="19" xfId="0" applyNumberFormat="1" applyFont="1" applyFill="1" applyBorder="1" applyAlignment="1" applyProtection="1">
      <alignment horizontal="right"/>
    </xf>
    <xf numFmtId="2" fontId="10" fillId="2" borderId="12" xfId="0" applyNumberFormat="1" applyFont="1" applyFill="1" applyBorder="1" applyAlignment="1" applyProtection="1">
      <alignment horizontal="right"/>
    </xf>
    <xf numFmtId="2" fontId="10" fillId="2" borderId="22" xfId="0" applyNumberFormat="1" applyFont="1" applyFill="1" applyBorder="1" applyAlignment="1" applyProtection="1">
      <alignment horizontal="left"/>
    </xf>
    <xf numFmtId="0" fontId="10" fillId="2" borderId="13" xfId="0" applyFont="1" applyFill="1" applyBorder="1" applyAlignment="1" applyProtection="1">
      <alignment horizontal="left"/>
    </xf>
    <xf numFmtId="0" fontId="28" fillId="2" borderId="42" xfId="0" applyFont="1" applyFill="1" applyBorder="1" applyAlignment="1" applyProtection="1">
      <alignment vertical="center"/>
      <protection hidden="1"/>
    </xf>
    <xf numFmtId="0" fontId="28" fillId="2" borderId="94" xfId="0" applyFont="1" applyFill="1" applyBorder="1" applyAlignment="1" applyProtection="1">
      <alignment vertical="center"/>
      <protection hidden="1"/>
    </xf>
    <xf numFmtId="44" fontId="8" fillId="0" borderId="0" xfId="2" applyFont="1" applyProtection="1"/>
    <xf numFmtId="0" fontId="32" fillId="5" borderId="33" xfId="0" applyFont="1" applyFill="1" applyBorder="1" applyAlignment="1" applyProtection="1">
      <alignment horizontal="center"/>
      <protection locked="0"/>
    </xf>
    <xf numFmtId="0" fontId="10" fillId="2" borderId="45" xfId="0" applyFont="1" applyFill="1" applyBorder="1" applyAlignment="1" applyProtection="1">
      <alignment horizontal="center" vertical="center"/>
      <protection hidden="1"/>
    </xf>
    <xf numFmtId="44" fontId="10" fillId="0" borderId="2" xfId="2" applyFont="1" applyFill="1" applyBorder="1" applyAlignment="1" applyProtection="1">
      <alignment vertical="center"/>
      <protection locked="0"/>
    </xf>
    <xf numFmtId="0" fontId="10" fillId="2" borderId="2" xfId="0" applyFont="1" applyFill="1" applyBorder="1" applyAlignment="1" applyProtection="1">
      <alignment horizontal="center" vertical="center" wrapText="1"/>
      <protection hidden="1"/>
    </xf>
    <xf numFmtId="44" fontId="10" fillId="2" borderId="41" xfId="2" applyFont="1" applyFill="1" applyBorder="1" applyAlignment="1" applyProtection="1"/>
    <xf numFmtId="0" fontId="10" fillId="2" borderId="40" xfId="0" applyFont="1" applyFill="1" applyBorder="1" applyAlignment="1" applyProtection="1">
      <alignment horizontal="left"/>
      <protection hidden="1"/>
    </xf>
    <xf numFmtId="0" fontId="10" fillId="2" borderId="6" xfId="0" applyFont="1" applyFill="1" applyBorder="1" applyAlignment="1" applyProtection="1">
      <alignment horizontal="center" vertical="center" wrapText="1"/>
      <protection hidden="1"/>
    </xf>
    <xf numFmtId="0" fontId="10" fillId="2" borderId="91" xfId="0" applyFont="1" applyFill="1" applyBorder="1" applyAlignment="1" applyProtection="1">
      <alignment horizontal="center" vertical="center"/>
      <protection hidden="1"/>
    </xf>
    <xf numFmtId="0" fontId="10" fillId="2" borderId="97" xfId="0" applyFont="1" applyFill="1" applyBorder="1" applyAlignment="1" applyProtection="1">
      <alignment horizontal="center" vertical="center"/>
      <protection hidden="1"/>
    </xf>
    <xf numFmtId="0" fontId="10" fillId="2" borderId="20" xfId="0" applyFont="1" applyFill="1" applyBorder="1" applyAlignment="1" applyProtection="1">
      <alignment horizontal="center"/>
      <protection hidden="1"/>
    </xf>
    <xf numFmtId="0" fontId="11" fillId="5" borderId="0" xfId="0" applyFont="1" applyFill="1" applyBorder="1" applyAlignment="1" applyProtection="1"/>
    <xf numFmtId="0" fontId="5" fillId="0" borderId="0" xfId="0" applyFont="1" applyAlignment="1">
      <alignment horizontal="left"/>
    </xf>
    <xf numFmtId="0" fontId="35" fillId="0" borderId="30" xfId="5" applyFont="1" applyFill="1" applyBorder="1" applyAlignment="1">
      <alignment horizontal="left" wrapText="1"/>
    </xf>
    <xf numFmtId="0" fontId="16" fillId="0" borderId="30" xfId="3" applyFont="1" applyFill="1" applyBorder="1" applyAlignment="1">
      <alignment horizontal="left" wrapText="1"/>
    </xf>
    <xf numFmtId="0" fontId="0" fillId="0" borderId="0" xfId="0" applyAlignment="1">
      <alignment horizontal="left"/>
    </xf>
    <xf numFmtId="44" fontId="28" fillId="2" borderId="1" xfId="2" applyFont="1" applyFill="1" applyBorder="1" applyAlignment="1" applyProtection="1">
      <alignment vertical="center"/>
    </xf>
    <xf numFmtId="0" fontId="23" fillId="0" borderId="0" xfId="0" applyNumberFormat="1" applyFont="1" applyFill="1" applyBorder="1" applyAlignment="1" applyProtection="1">
      <alignment horizontal="center"/>
      <protection hidden="1"/>
    </xf>
    <xf numFmtId="0" fontId="23" fillId="0" borderId="59" xfId="0" applyFont="1" applyBorder="1" applyAlignment="1" applyProtection="1">
      <alignment horizontal="center" vertical="center"/>
      <protection locked="0"/>
    </xf>
    <xf numFmtId="0" fontId="23" fillId="0" borderId="61" xfId="0" applyFont="1" applyBorder="1" applyAlignment="1" applyProtection="1">
      <alignment horizontal="center" vertical="center"/>
      <protection locked="0"/>
    </xf>
    <xf numFmtId="0" fontId="23" fillId="0" borderId="62" xfId="0" applyFont="1" applyBorder="1" applyAlignment="1" applyProtection="1">
      <alignment horizontal="center" vertical="center"/>
      <protection locked="0"/>
    </xf>
    <xf numFmtId="0" fontId="22" fillId="0" borderId="0" xfId="0" applyFont="1" applyFill="1" applyAlignment="1" applyProtection="1">
      <protection hidden="1"/>
    </xf>
    <xf numFmtId="166" fontId="23" fillId="0" borderId="0" xfId="0" applyNumberFormat="1" applyFont="1" applyFill="1" applyBorder="1" applyAlignment="1" applyProtection="1">
      <alignment horizontal="center"/>
      <protection hidden="1"/>
    </xf>
    <xf numFmtId="166" fontId="22" fillId="0" borderId="0" xfId="0" applyNumberFormat="1" applyFont="1" applyFill="1" applyAlignment="1" applyProtection="1">
      <alignment horizontal="right"/>
      <protection hidden="1"/>
    </xf>
    <xf numFmtId="168" fontId="9" fillId="0" borderId="0" xfId="0" applyNumberFormat="1" applyFont="1" applyBorder="1" applyAlignment="1" applyProtection="1">
      <alignment horizontal="center" vertical="top"/>
      <protection locked="0"/>
    </xf>
    <xf numFmtId="0" fontId="21" fillId="2" borderId="107" xfId="0" applyFont="1" applyFill="1" applyBorder="1" applyAlignment="1" applyProtection="1">
      <alignment horizontal="center" vertical="center" wrapText="1"/>
      <protection hidden="1"/>
    </xf>
    <xf numFmtId="0" fontId="21" fillId="2" borderId="108" xfId="0" applyFont="1" applyFill="1" applyBorder="1" applyAlignment="1" applyProtection="1">
      <alignment horizontal="center" vertical="center" wrapText="1"/>
      <protection hidden="1"/>
    </xf>
    <xf numFmtId="0" fontId="5" fillId="7" borderId="0" xfId="0" applyFont="1" applyFill="1" applyAlignment="1">
      <alignment horizontal="left"/>
    </xf>
    <xf numFmtId="0" fontId="5" fillId="7" borderId="0" xfId="4" applyFont="1" applyFill="1" applyAlignment="1">
      <alignment horizontal="left"/>
    </xf>
    <xf numFmtId="0" fontId="0" fillId="7" borderId="0" xfId="0" applyFill="1" applyAlignment="1">
      <alignment horizontal="left"/>
    </xf>
    <xf numFmtId="0" fontId="5" fillId="2" borderId="0" xfId="0" applyFont="1" applyFill="1" applyAlignment="1">
      <alignment horizontal="left"/>
    </xf>
    <xf numFmtId="0" fontId="0" fillId="2" borderId="0" xfId="0" applyFill="1" applyAlignment="1">
      <alignment horizontal="left"/>
    </xf>
    <xf numFmtId="0" fontId="5" fillId="2" borderId="0" xfId="4" applyFont="1" applyFill="1" applyAlignment="1">
      <alignment horizontal="left"/>
    </xf>
    <xf numFmtId="0" fontId="35" fillId="0" borderId="112" xfId="5" applyFont="1" applyFill="1" applyBorder="1" applyAlignment="1">
      <alignment wrapText="1"/>
    </xf>
    <xf numFmtId="0" fontId="35" fillId="0" borderId="112" xfId="5" applyFont="1" applyFill="1" applyBorder="1" applyAlignment="1">
      <alignment horizontal="left" wrapText="1"/>
    </xf>
    <xf numFmtId="166" fontId="23" fillId="0" borderId="46" xfId="0" applyNumberFormat="1" applyFont="1" applyBorder="1" applyAlignment="1" applyProtection="1">
      <alignment horizontal="center" vertical="center"/>
      <protection locked="0"/>
    </xf>
    <xf numFmtId="166" fontId="23" fillId="0" borderId="3" xfId="0" applyNumberFormat="1" applyFont="1" applyBorder="1" applyAlignment="1" applyProtection="1">
      <alignment horizontal="center" vertical="center"/>
      <protection locked="0"/>
    </xf>
    <xf numFmtId="0" fontId="23" fillId="0" borderId="42" xfId="0" applyFont="1" applyFill="1" applyBorder="1" applyAlignment="1" applyProtection="1">
      <alignment horizontal="center"/>
      <protection locked="0"/>
    </xf>
    <xf numFmtId="0" fontId="13" fillId="0" borderId="49" xfId="0" applyFont="1" applyBorder="1" applyProtection="1">
      <protection locked="0"/>
    </xf>
    <xf numFmtId="164" fontId="13" fillId="0" borderId="50" xfId="0" applyNumberFormat="1" applyFont="1" applyBorder="1" applyProtection="1">
      <protection locked="0"/>
    </xf>
    <xf numFmtId="0" fontId="10" fillId="0" borderId="0" xfId="0" applyFont="1" applyBorder="1" applyAlignment="1" applyProtection="1">
      <alignment horizontal="center" vertical="top"/>
      <protection locked="0"/>
    </xf>
    <xf numFmtId="0" fontId="28" fillId="3" borderId="1" xfId="0" applyFont="1" applyFill="1" applyBorder="1" applyAlignment="1" applyProtection="1">
      <alignment horizontal="left"/>
      <protection locked="0" hidden="1"/>
    </xf>
    <xf numFmtId="0" fontId="34" fillId="0" borderId="1" xfId="0" applyFont="1" applyBorder="1" applyAlignment="1" applyProtection="1">
      <alignment horizontal="left" vertical="center"/>
      <protection locked="0"/>
    </xf>
    <xf numFmtId="0" fontId="10" fillId="2" borderId="19" xfId="0" applyNumberFormat="1" applyFont="1" applyFill="1" applyBorder="1" applyAlignment="1" applyProtection="1">
      <alignment horizontal="right"/>
    </xf>
    <xf numFmtId="2" fontId="10" fillId="2" borderId="12" xfId="0" applyNumberFormat="1" applyFont="1" applyFill="1" applyBorder="1" applyAlignment="1" applyProtection="1">
      <alignment horizontal="right"/>
    </xf>
    <xf numFmtId="2" fontId="10" fillId="2" borderId="22" xfId="0" applyNumberFormat="1" applyFont="1" applyFill="1" applyBorder="1" applyAlignment="1" applyProtection="1">
      <alignment horizontal="left"/>
    </xf>
    <xf numFmtId="0" fontId="10" fillId="2" borderId="13" xfId="0" applyFont="1" applyFill="1" applyBorder="1" applyAlignment="1" applyProtection="1">
      <alignment horizontal="left"/>
    </xf>
    <xf numFmtId="168" fontId="9" fillId="0" borderId="0" xfId="0" applyNumberFormat="1" applyFont="1" applyBorder="1" applyAlignment="1" applyProtection="1">
      <alignment horizontal="center" vertical="top"/>
      <protection locked="0"/>
    </xf>
    <xf numFmtId="0" fontId="2" fillId="7" borderId="6" xfId="15" applyFill="1" applyBorder="1" applyAlignment="1">
      <alignment horizontal="center"/>
    </xf>
    <xf numFmtId="0" fontId="5" fillId="7" borderId="6" xfId="15" applyFont="1" applyFill="1" applyBorder="1" applyAlignment="1">
      <alignment horizontal="center" vertical="center" wrapText="1"/>
    </xf>
    <xf numFmtId="0" fontId="5" fillId="0" borderId="6" xfId="15" applyFont="1" applyBorder="1" applyAlignment="1">
      <alignment horizontal="left" vertical="center" wrapText="1"/>
    </xf>
    <xf numFmtId="0" fontId="2" fillId="0" borderId="6" xfId="15" applyBorder="1" applyAlignment="1">
      <alignment vertical="center"/>
    </xf>
    <xf numFmtId="0" fontId="5" fillId="0" borderId="6" xfId="15" applyFont="1" applyFill="1" applyBorder="1" applyAlignment="1">
      <alignment horizontal="left" vertical="center" wrapText="1"/>
    </xf>
    <xf numFmtId="0" fontId="2" fillId="0" borderId="6" xfId="15" applyBorder="1"/>
    <xf numFmtId="0" fontId="5" fillId="6" borderId="6" xfId="7" applyFont="1" applyFill="1" applyBorder="1"/>
    <xf numFmtId="0" fontId="5" fillId="0" borderId="6" xfId="7" applyFont="1" applyBorder="1"/>
    <xf numFmtId="49" fontId="5" fillId="0" borderId="6" xfId="7" applyNumberFormat="1" applyFont="1" applyBorder="1" applyAlignment="1">
      <alignment vertical="center"/>
    </xf>
    <xf numFmtId="0" fontId="5" fillId="0" borderId="6" xfId="7" applyFont="1" applyBorder="1" applyAlignment="1">
      <alignment vertical="center"/>
    </xf>
    <xf numFmtId="14" fontId="5" fillId="0" borderId="92" xfId="15" applyNumberFormat="1" applyFont="1" applyFill="1" applyBorder="1" applyAlignment="1">
      <alignment vertical="center" wrapText="1"/>
    </xf>
    <xf numFmtId="0" fontId="2" fillId="2" borderId="6" xfId="15" applyFill="1" applyBorder="1" applyAlignment="1">
      <alignment horizontal="center" vertical="center"/>
    </xf>
    <xf numFmtId="0" fontId="2" fillId="2" borderId="6" xfId="15" applyFill="1" applyBorder="1" applyAlignment="1">
      <alignment horizontal="center"/>
    </xf>
    <xf numFmtId="0" fontId="2" fillId="7" borderId="110" xfId="15" applyFill="1" applyBorder="1" applyAlignment="1">
      <alignment horizontal="center"/>
    </xf>
    <xf numFmtId="0" fontId="2" fillId="2" borderId="110" xfId="15" applyFill="1" applyBorder="1" applyAlignment="1">
      <alignment horizontal="center"/>
    </xf>
    <xf numFmtId="0" fontId="16" fillId="0" borderId="6" xfId="10" applyFont="1" applyFill="1" applyBorder="1" applyAlignment="1">
      <alignment horizontal="left" wrapText="1"/>
    </xf>
    <xf numFmtId="0" fontId="16" fillId="0" borderId="6" xfId="3" applyFont="1" applyFill="1" applyBorder="1" applyAlignment="1">
      <alignment wrapText="1"/>
    </xf>
    <xf numFmtId="0" fontId="5" fillId="7" borderId="6" xfId="4" applyFont="1" applyFill="1" applyBorder="1" applyAlignment="1">
      <alignment horizontal="left"/>
    </xf>
    <xf numFmtId="0" fontId="5" fillId="2" borderId="6" xfId="4" applyFont="1" applyFill="1" applyBorder="1" applyAlignment="1">
      <alignment horizontal="left"/>
    </xf>
    <xf numFmtId="0" fontId="5" fillId="0" borderId="6" xfId="0" applyFont="1" applyBorder="1"/>
    <xf numFmtId="0" fontId="5" fillId="7" borderId="6" xfId="0" applyFont="1" applyFill="1" applyBorder="1" applyAlignment="1">
      <alignment horizontal="left"/>
    </xf>
    <xf numFmtId="0" fontId="0" fillId="2" borderId="6" xfId="0" applyFill="1" applyBorder="1" applyAlignment="1">
      <alignment horizontal="left"/>
    </xf>
    <xf numFmtId="0" fontId="2" fillId="0" borderId="113" xfId="15" applyBorder="1"/>
    <xf numFmtId="0" fontId="16" fillId="0" borderId="93" xfId="3" applyFont="1" applyFill="1" applyBorder="1" applyAlignment="1">
      <alignment wrapText="1"/>
    </xf>
    <xf numFmtId="0" fontId="2" fillId="0" borderId="6" xfId="19" applyBorder="1"/>
    <xf numFmtId="49" fontId="5" fillId="0" borderId="6" xfId="0" applyNumberFormat="1" applyFont="1" applyFill="1" applyBorder="1" applyAlignment="1">
      <alignment horizontal="left"/>
    </xf>
    <xf numFmtId="14" fontId="5" fillId="0" borderId="6" xfId="15" applyNumberFormat="1" applyFont="1" applyFill="1" applyBorder="1" applyAlignment="1">
      <alignment vertical="center" wrapText="1"/>
    </xf>
    <xf numFmtId="49" fontId="5" fillId="0" borderId="6" xfId="7" applyNumberFormat="1" applyFont="1" applyBorder="1" applyAlignment="1">
      <alignment vertical="center" wrapText="1"/>
    </xf>
    <xf numFmtId="0" fontId="5" fillId="0" borderId="110" xfId="15" applyFont="1" applyBorder="1" applyAlignment="1">
      <alignment horizontal="left" vertical="center" wrapText="1"/>
    </xf>
    <xf numFmtId="0" fontId="2" fillId="0" borderId="110" xfId="15" applyBorder="1" applyAlignment="1">
      <alignment vertical="center"/>
    </xf>
    <xf numFmtId="0" fontId="5" fillId="0" borderId="6" xfId="0" applyFont="1" applyBorder="1" applyAlignment="1">
      <alignment horizontal="left"/>
    </xf>
    <xf numFmtId="0" fontId="5" fillId="0" borderId="110" xfId="7" applyFont="1" applyBorder="1" applyAlignment="1">
      <alignment vertical="center"/>
    </xf>
    <xf numFmtId="14" fontId="5" fillId="0" borderId="111" xfId="15" applyNumberFormat="1" applyFont="1" applyFill="1" applyBorder="1" applyAlignment="1">
      <alignment vertical="center" wrapText="1"/>
    </xf>
    <xf numFmtId="0" fontId="2" fillId="0" borderId="110" xfId="19" applyBorder="1"/>
    <xf numFmtId="0" fontId="5" fillId="0" borderId="9" xfId="15" applyFont="1" applyBorder="1" applyAlignment="1">
      <alignment horizontal="left" vertical="center" wrapText="1"/>
    </xf>
    <xf numFmtId="0" fontId="5" fillId="0" borderId="6" xfId="0" applyFont="1" applyFill="1" applyBorder="1"/>
    <xf numFmtId="0" fontId="5" fillId="7" borderId="0" xfId="15" applyFont="1" applyFill="1" applyBorder="1" applyAlignment="1">
      <alignment horizontal="center" vertical="center" wrapText="1"/>
    </xf>
    <xf numFmtId="0" fontId="2" fillId="2" borderId="0" xfId="15" applyFill="1" applyBorder="1" applyAlignment="1">
      <alignment horizontal="center" vertical="center"/>
    </xf>
    <xf numFmtId="0" fontId="5" fillId="2" borderId="6" xfId="0" applyFont="1" applyFill="1" applyBorder="1" applyAlignment="1">
      <alignment horizontal="left"/>
    </xf>
    <xf numFmtId="0" fontId="5" fillId="0" borderId="110" xfId="0" applyFont="1" applyBorder="1"/>
    <xf numFmtId="0" fontId="5" fillId="0" borderId="110" xfId="0" applyFont="1" applyBorder="1" applyAlignment="1">
      <alignment horizontal="left"/>
    </xf>
    <xf numFmtId="0" fontId="5" fillId="0" borderId="111" xfId="0" applyFont="1" applyBorder="1"/>
    <xf numFmtId="0" fontId="5" fillId="0" borderId="9" xfId="0" applyFont="1" applyFill="1" applyBorder="1"/>
    <xf numFmtId="0" fontId="5" fillId="7" borderId="0" xfId="0" applyFont="1" applyFill="1" applyBorder="1" applyAlignment="1">
      <alignment horizontal="left"/>
    </xf>
    <xf numFmtId="0" fontId="5" fillId="2" borderId="0" xfId="0" applyFont="1" applyFill="1" applyBorder="1" applyAlignment="1">
      <alignment horizontal="left"/>
    </xf>
    <xf numFmtId="0" fontId="2" fillId="0" borderId="110" xfId="15" applyBorder="1" applyAlignment="1">
      <alignment horizontal="left"/>
    </xf>
    <xf numFmtId="0" fontId="67" fillId="0" borderId="6" xfId="117" applyFont="1" applyBorder="1" applyAlignment="1">
      <alignment horizontal="left"/>
    </xf>
    <xf numFmtId="0" fontId="5" fillId="0" borderId="6" xfId="15" applyFont="1" applyFill="1" applyBorder="1" applyAlignment="1">
      <alignment horizontal="left" wrapText="1"/>
    </xf>
    <xf numFmtId="0" fontId="5" fillId="0" borderId="6" xfId="15" applyFont="1" applyBorder="1" applyAlignment="1">
      <alignment horizontal="left" wrapText="1"/>
    </xf>
    <xf numFmtId="0" fontId="2" fillId="0" borderId="6" xfId="15" applyBorder="1" applyAlignment="1">
      <alignment horizontal="left"/>
    </xf>
    <xf numFmtId="0" fontId="28" fillId="0" borderId="12" xfId="0" applyFont="1" applyFill="1" applyBorder="1" applyAlignment="1" applyProtection="1">
      <alignment horizontal="center"/>
      <protection locked="0"/>
    </xf>
    <xf numFmtId="0" fontId="28" fillId="0" borderId="13" xfId="0" applyFont="1" applyFill="1" applyBorder="1" applyAlignment="1" applyProtection="1">
      <alignment horizontal="center"/>
      <protection locked="0"/>
    </xf>
    <xf numFmtId="0" fontId="8" fillId="0" borderId="0" xfId="0" applyFont="1" applyAlignment="1" applyProtection="1">
      <alignment horizontal="center" textRotation="90"/>
    </xf>
    <xf numFmtId="0" fontId="17" fillId="2" borderId="14" xfId="0" applyFont="1" applyFill="1" applyBorder="1" applyAlignment="1" applyProtection="1">
      <alignment horizontal="center" vertical="center" wrapText="1"/>
      <protection hidden="1"/>
    </xf>
    <xf numFmtId="0" fontId="17" fillId="2" borderId="25" xfId="0" applyFont="1" applyFill="1" applyBorder="1" applyAlignment="1" applyProtection="1">
      <alignment horizontal="center" vertical="center" wrapText="1"/>
      <protection hidden="1"/>
    </xf>
    <xf numFmtId="0" fontId="10" fillId="2" borderId="15" xfId="0" applyNumberFormat="1" applyFont="1" applyFill="1" applyBorder="1" applyAlignment="1" applyProtection="1">
      <alignment horizontal="center" vertical="center"/>
    </xf>
    <xf numFmtId="0" fontId="10" fillId="2" borderId="18" xfId="0" applyNumberFormat="1" applyFont="1" applyFill="1" applyBorder="1" applyAlignment="1" applyProtection="1">
      <alignment horizontal="center" vertical="center"/>
    </xf>
    <xf numFmtId="0" fontId="10" fillId="2" borderId="1" xfId="0" applyNumberFormat="1" applyFont="1" applyFill="1" applyBorder="1" applyAlignment="1" applyProtection="1">
      <alignment horizontal="center" vertical="center"/>
    </xf>
    <xf numFmtId="0" fontId="10" fillId="2" borderId="2" xfId="0" applyNumberFormat="1" applyFont="1" applyFill="1" applyBorder="1" applyAlignment="1" applyProtection="1">
      <alignment horizontal="center" vertical="center"/>
    </xf>
    <xf numFmtId="165" fontId="23" fillId="0" borderId="15" xfId="0" applyNumberFormat="1" applyFont="1" applyBorder="1" applyAlignment="1" applyProtection="1">
      <alignment horizontal="center" vertical="center"/>
      <protection locked="0"/>
    </xf>
    <xf numFmtId="165" fontId="23" fillId="0" borderId="18" xfId="0" applyNumberFormat="1" applyFont="1" applyBorder="1" applyAlignment="1" applyProtection="1">
      <alignment horizontal="center" vertical="center"/>
      <protection locked="0"/>
    </xf>
    <xf numFmtId="0" fontId="23" fillId="0" borderId="47" xfId="0" applyFont="1" applyFill="1" applyBorder="1" applyAlignment="1" applyProtection="1">
      <alignment horizontal="left"/>
      <protection locked="0"/>
    </xf>
    <xf numFmtId="0" fontId="23" fillId="0" borderId="48" xfId="0" applyFont="1" applyFill="1" applyBorder="1" applyAlignment="1" applyProtection="1">
      <alignment horizontal="left"/>
      <protection locked="0"/>
    </xf>
    <xf numFmtId="0" fontId="13" fillId="2" borderId="15" xfId="0" applyFont="1" applyFill="1" applyBorder="1" applyAlignment="1" applyProtection="1">
      <alignment horizontal="center" vertical="center" wrapText="1"/>
    </xf>
    <xf numFmtId="0" fontId="13" fillId="2" borderId="18" xfId="0" applyFont="1" applyFill="1" applyBorder="1" applyAlignment="1" applyProtection="1">
      <alignment horizontal="center" vertical="center" wrapText="1"/>
    </xf>
    <xf numFmtId="164" fontId="10" fillId="2" borderId="1" xfId="0" applyNumberFormat="1" applyFont="1" applyFill="1" applyBorder="1" applyAlignment="1" applyProtection="1">
      <alignment horizontal="center" vertical="center"/>
      <protection hidden="1"/>
    </xf>
    <xf numFmtId="164" fontId="10" fillId="2" borderId="2" xfId="0" applyNumberFormat="1" applyFont="1" applyFill="1" applyBorder="1" applyAlignment="1" applyProtection="1">
      <alignment horizontal="center" vertical="center"/>
      <protection hidden="1"/>
    </xf>
    <xf numFmtId="0" fontId="17" fillId="2" borderId="15" xfId="0" applyFont="1" applyFill="1" applyBorder="1" applyAlignment="1" applyProtection="1">
      <alignment horizontal="center" vertical="center" wrapText="1"/>
      <protection hidden="1"/>
    </xf>
    <xf numFmtId="0" fontId="17" fillId="2" borderId="9" xfId="0" applyFont="1" applyFill="1" applyBorder="1" applyAlignment="1" applyProtection="1">
      <alignment horizontal="center" vertical="center" wrapText="1"/>
      <protection hidden="1"/>
    </xf>
    <xf numFmtId="164" fontId="10" fillId="2" borderId="8" xfId="0" applyNumberFormat="1" applyFont="1" applyFill="1" applyBorder="1" applyAlignment="1" applyProtection="1">
      <alignment horizontal="center" vertical="center"/>
      <protection hidden="1"/>
    </xf>
    <xf numFmtId="164" fontId="10" fillId="2" borderId="7" xfId="0" applyNumberFormat="1" applyFont="1" applyFill="1" applyBorder="1" applyAlignment="1" applyProtection="1">
      <alignment horizontal="center" vertical="center"/>
      <protection hidden="1"/>
    </xf>
    <xf numFmtId="0" fontId="8" fillId="0" borderId="0" xfId="0" applyFont="1" applyAlignment="1" applyProtection="1">
      <alignment horizontal="center"/>
    </xf>
    <xf numFmtId="0" fontId="28" fillId="2" borderId="15" xfId="0" applyFont="1" applyFill="1" applyBorder="1" applyAlignment="1" applyProtection="1">
      <alignment horizontal="center" vertical="center" wrapText="1"/>
      <protection hidden="1"/>
    </xf>
    <xf numFmtId="0" fontId="28" fillId="2" borderId="10" xfId="0" applyFont="1" applyFill="1" applyBorder="1" applyAlignment="1" applyProtection="1">
      <alignment horizontal="center" vertical="center"/>
      <protection hidden="1"/>
    </xf>
    <xf numFmtId="0" fontId="22" fillId="0" borderId="0" xfId="0" applyFont="1" applyFill="1" applyAlignment="1" applyProtection="1">
      <alignment horizontal="center" textRotation="90"/>
      <protection hidden="1"/>
    </xf>
    <xf numFmtId="0" fontId="21" fillId="2" borderId="42" xfId="0" applyFont="1" applyFill="1" applyBorder="1" applyAlignment="1" applyProtection="1">
      <alignment horizontal="center" vertical="center" wrapText="1"/>
      <protection hidden="1"/>
    </xf>
    <xf numFmtId="0" fontId="21" fillId="2" borderId="109" xfId="0" applyFont="1" applyFill="1" applyBorder="1" applyAlignment="1" applyProtection="1">
      <alignment horizontal="center" vertical="center" wrapText="1"/>
      <protection hidden="1"/>
    </xf>
    <xf numFmtId="164" fontId="10" fillId="2" borderId="1" xfId="2" applyNumberFormat="1" applyFont="1" applyFill="1" applyBorder="1" applyAlignment="1" applyProtection="1">
      <alignment horizontal="center" vertical="center"/>
      <protection hidden="1"/>
    </xf>
    <xf numFmtId="1" fontId="10" fillId="2" borderId="18" xfId="2" applyNumberFormat="1" applyFont="1" applyFill="1" applyBorder="1" applyAlignment="1" applyProtection="1">
      <alignment horizontal="center" vertical="center"/>
      <protection hidden="1"/>
    </xf>
    <xf numFmtId="0" fontId="17" fillId="2" borderId="16" xfId="0" applyFont="1" applyFill="1" applyBorder="1" applyAlignment="1" applyProtection="1">
      <alignment horizontal="center" vertical="center" wrapText="1"/>
      <protection hidden="1"/>
    </xf>
    <xf numFmtId="0" fontId="17" fillId="2" borderId="17" xfId="0" applyFont="1" applyFill="1" applyBorder="1" applyAlignment="1" applyProtection="1">
      <alignment horizontal="center" vertical="center" wrapText="1"/>
      <protection hidden="1"/>
    </xf>
    <xf numFmtId="0" fontId="37" fillId="2" borderId="68" xfId="0" applyFont="1" applyFill="1" applyBorder="1" applyAlignment="1" applyProtection="1">
      <alignment horizontal="left"/>
    </xf>
    <xf numFmtId="0" fontId="37" fillId="2" borderId="0" xfId="0" applyFont="1" applyFill="1" applyBorder="1" applyAlignment="1" applyProtection="1">
      <alignment horizontal="left"/>
    </xf>
    <xf numFmtId="0" fontId="37" fillId="2" borderId="4" xfId="0" applyFont="1" applyFill="1" applyBorder="1" applyAlignment="1" applyProtection="1">
      <alignment horizontal="left"/>
    </xf>
    <xf numFmtId="0" fontId="37" fillId="2" borderId="75" xfId="0" applyFont="1" applyFill="1" applyBorder="1" applyAlignment="1" applyProtection="1">
      <alignment horizontal="left"/>
    </xf>
    <xf numFmtId="0" fontId="37" fillId="2" borderId="31" xfId="0" applyFont="1" applyFill="1" applyBorder="1" applyAlignment="1" applyProtection="1">
      <alignment horizontal="left"/>
    </xf>
    <xf numFmtId="0" fontId="37" fillId="2" borderId="34" xfId="0" applyFont="1" applyFill="1" applyBorder="1" applyAlignment="1" applyProtection="1">
      <alignment horizontal="left"/>
    </xf>
    <xf numFmtId="0" fontId="17" fillId="2" borderId="37" xfId="0" applyFont="1" applyFill="1" applyBorder="1" applyAlignment="1" applyProtection="1">
      <alignment horizontal="center" vertical="center"/>
      <protection hidden="1"/>
    </xf>
    <xf numFmtId="0" fontId="17" fillId="2" borderId="33" xfId="0" applyFont="1" applyFill="1" applyBorder="1" applyAlignment="1" applyProtection="1">
      <alignment horizontal="center" vertical="center"/>
      <protection hidden="1"/>
    </xf>
    <xf numFmtId="0" fontId="28" fillId="2" borderId="95" xfId="0" applyFont="1" applyFill="1" applyBorder="1" applyAlignment="1" applyProtection="1">
      <alignment horizontal="center" vertical="center"/>
      <protection hidden="1"/>
    </xf>
    <xf numFmtId="0" fontId="28" fillId="2" borderId="96" xfId="0" applyFont="1" applyFill="1" applyBorder="1" applyAlignment="1" applyProtection="1">
      <alignment horizontal="center" vertical="center"/>
      <protection hidden="1"/>
    </xf>
    <xf numFmtId="0" fontId="17" fillId="2" borderId="19" xfId="0" applyFont="1" applyFill="1" applyBorder="1" applyAlignment="1" applyProtection="1">
      <alignment horizontal="center" vertical="center"/>
      <protection hidden="1"/>
    </xf>
    <xf numFmtId="0" fontId="17" fillId="2" borderId="20" xfId="0" applyFont="1" applyFill="1" applyBorder="1" applyAlignment="1" applyProtection="1">
      <alignment horizontal="center" vertical="center"/>
      <protection hidden="1"/>
    </xf>
    <xf numFmtId="0" fontId="17" fillId="2" borderId="22" xfId="0" applyFont="1" applyFill="1" applyBorder="1" applyAlignment="1" applyProtection="1">
      <alignment horizontal="center" vertical="center"/>
      <protection hidden="1"/>
    </xf>
    <xf numFmtId="0" fontId="10" fillId="2" borderId="100" xfId="0" applyFont="1" applyFill="1" applyBorder="1" applyAlignment="1" applyProtection="1">
      <alignment horizontal="left" vertical="center"/>
      <protection hidden="1"/>
    </xf>
    <xf numFmtId="0" fontId="10" fillId="2" borderId="101" xfId="0" applyFont="1" applyFill="1" applyBorder="1" applyAlignment="1" applyProtection="1">
      <alignment horizontal="left" vertical="center"/>
      <protection hidden="1"/>
    </xf>
    <xf numFmtId="0" fontId="10" fillId="2" borderId="97" xfId="0" applyFont="1" applyFill="1" applyBorder="1" applyAlignment="1" applyProtection="1">
      <alignment horizontal="left" vertical="center"/>
      <protection hidden="1"/>
    </xf>
    <xf numFmtId="0" fontId="18" fillId="2" borderId="19" xfId="0" applyFont="1" applyFill="1" applyBorder="1" applyAlignment="1" applyProtection="1">
      <alignment horizontal="center" vertical="center"/>
      <protection hidden="1"/>
    </xf>
    <xf numFmtId="0" fontId="18" fillId="2" borderId="22" xfId="0" applyFont="1" applyFill="1" applyBorder="1" applyAlignment="1" applyProtection="1">
      <alignment horizontal="center" vertical="center"/>
      <protection hidden="1"/>
    </xf>
    <xf numFmtId="0" fontId="22" fillId="0" borderId="27" xfId="0" applyFont="1" applyBorder="1" applyAlignment="1" applyProtection="1">
      <alignment horizontal="left" vertical="top" wrapText="1"/>
      <protection locked="0"/>
    </xf>
    <xf numFmtId="0" fontId="22" fillId="0" borderId="33" xfId="0" applyFont="1" applyBorder="1" applyAlignment="1" applyProtection="1">
      <alignment horizontal="left" vertical="top" wrapText="1"/>
      <protection locked="0"/>
    </xf>
    <xf numFmtId="0" fontId="22" fillId="0" borderId="28" xfId="0" applyFont="1" applyBorder="1" applyAlignment="1" applyProtection="1">
      <alignment horizontal="left" vertical="top" wrapText="1"/>
      <protection locked="0"/>
    </xf>
    <xf numFmtId="0" fontId="22" fillId="0" borderId="29" xfId="0" applyFont="1" applyBorder="1" applyAlignment="1" applyProtection="1">
      <alignment horizontal="left" vertical="top" wrapText="1"/>
      <protection locked="0"/>
    </xf>
    <xf numFmtId="0" fontId="22" fillId="0" borderId="0" xfId="0" applyFont="1" applyBorder="1" applyAlignment="1" applyProtection="1">
      <alignment horizontal="left" vertical="top" wrapText="1"/>
      <protection locked="0"/>
    </xf>
    <xf numFmtId="0" fontId="22" fillId="0" borderId="4" xfId="0" applyFont="1" applyBorder="1" applyAlignment="1" applyProtection="1">
      <alignment horizontal="left" vertical="top" wrapText="1"/>
      <protection locked="0"/>
    </xf>
    <xf numFmtId="0" fontId="22" fillId="0" borderId="26" xfId="0" applyFont="1" applyBorder="1" applyAlignment="1" applyProtection="1">
      <alignment horizontal="left" vertical="top" wrapText="1"/>
      <protection locked="0"/>
    </xf>
    <xf numFmtId="0" fontId="22" fillId="0" borderId="31" xfId="0" applyFont="1" applyBorder="1" applyAlignment="1" applyProtection="1">
      <alignment horizontal="left" vertical="top" wrapText="1"/>
      <protection locked="0"/>
    </xf>
    <xf numFmtId="0" fontId="22" fillId="0" borderId="34" xfId="0" applyFont="1" applyBorder="1" applyAlignment="1" applyProtection="1">
      <alignment horizontal="left" vertical="top" wrapText="1"/>
      <protection locked="0"/>
    </xf>
    <xf numFmtId="0" fontId="18" fillId="2" borderId="15" xfId="0" applyFont="1" applyFill="1" applyBorder="1" applyAlignment="1" applyProtection="1">
      <alignment horizontal="center" vertical="center" wrapText="1"/>
      <protection hidden="1"/>
    </xf>
    <xf numFmtId="0" fontId="18" fillId="2" borderId="9" xfId="0" applyFont="1" applyFill="1" applyBorder="1" applyAlignment="1" applyProtection="1">
      <alignment horizontal="center" vertical="center" wrapText="1"/>
      <protection hidden="1"/>
    </xf>
    <xf numFmtId="0" fontId="23" fillId="0" borderId="3" xfId="0" applyFont="1" applyBorder="1" applyAlignment="1" applyProtection="1">
      <alignment horizontal="left" vertical="center" wrapText="1"/>
      <protection locked="0"/>
    </xf>
    <xf numFmtId="0" fontId="10" fillId="2" borderId="6" xfId="0" applyNumberFormat="1" applyFont="1" applyFill="1" applyBorder="1" applyAlignment="1" applyProtection="1">
      <alignment horizontal="center" vertical="center"/>
    </xf>
    <xf numFmtId="0" fontId="23" fillId="0" borderId="2" xfId="0" applyFont="1" applyBorder="1" applyAlignment="1" applyProtection="1">
      <alignment horizontal="center" vertical="center" wrapText="1"/>
      <protection locked="0"/>
    </xf>
    <xf numFmtId="0" fontId="28" fillId="2" borderId="15" xfId="0" applyFont="1" applyFill="1" applyBorder="1" applyAlignment="1" applyProtection="1">
      <alignment horizontal="center" vertical="center" wrapText="1"/>
    </xf>
    <xf numFmtId="0" fontId="28" fillId="2" borderId="18" xfId="0" applyFont="1" applyFill="1" applyBorder="1" applyAlignment="1" applyProtection="1">
      <alignment horizontal="center" vertical="center" wrapText="1"/>
    </xf>
    <xf numFmtId="0" fontId="28" fillId="2" borderId="9" xfId="0" applyFont="1" applyFill="1" applyBorder="1" applyAlignment="1" applyProtection="1">
      <alignment horizontal="center" vertical="center"/>
      <protection hidden="1"/>
    </xf>
    <xf numFmtId="0" fontId="28" fillId="2" borderId="18" xfId="0" applyFont="1" applyFill="1" applyBorder="1" applyAlignment="1" applyProtection="1">
      <alignment horizontal="center" vertical="center"/>
      <protection hidden="1"/>
    </xf>
    <xf numFmtId="0" fontId="23" fillId="0" borderId="47" xfId="0" applyFont="1" applyBorder="1" applyAlignment="1" applyProtection="1">
      <alignment horizontal="center" vertical="center"/>
      <protection locked="0"/>
    </xf>
    <xf numFmtId="0" fontId="23" fillId="0" borderId="48" xfId="0" applyFont="1" applyBorder="1" applyAlignment="1" applyProtection="1">
      <alignment horizontal="center" vertical="center"/>
      <protection locked="0"/>
    </xf>
    <xf numFmtId="0" fontId="10" fillId="2" borderId="39" xfId="0" applyFont="1" applyFill="1" applyBorder="1" applyAlignment="1" applyProtection="1">
      <alignment horizontal="center" vertical="center"/>
      <protection hidden="1"/>
    </xf>
    <xf numFmtId="0" fontId="10" fillId="2" borderId="88" xfId="0" applyFont="1" applyFill="1" applyBorder="1" applyAlignment="1" applyProtection="1">
      <alignment horizontal="center" vertical="center"/>
      <protection hidden="1"/>
    </xf>
    <xf numFmtId="0" fontId="23" fillId="0" borderId="46" xfId="0" applyFont="1" applyBorder="1" applyAlignment="1" applyProtection="1">
      <alignment horizontal="left" vertical="center"/>
      <protection locked="0"/>
    </xf>
    <xf numFmtId="0" fontId="10" fillId="2" borderId="77" xfId="0" applyFont="1" applyFill="1" applyBorder="1" applyAlignment="1" applyProtection="1">
      <alignment horizontal="center" vertical="center"/>
    </xf>
    <xf numFmtId="0" fontId="10" fillId="2" borderId="78" xfId="0" applyFont="1" applyFill="1" applyBorder="1" applyAlignment="1" applyProtection="1">
      <alignment horizontal="center" vertical="center"/>
    </xf>
    <xf numFmtId="0" fontId="10" fillId="2" borderId="10" xfId="0" applyNumberFormat="1" applyFont="1" applyFill="1" applyBorder="1" applyAlignment="1" applyProtection="1">
      <alignment horizontal="center" vertical="center"/>
    </xf>
    <xf numFmtId="0" fontId="10" fillId="2" borderId="79" xfId="0" applyFont="1" applyFill="1" applyBorder="1" applyAlignment="1" applyProtection="1">
      <alignment horizontal="center" vertical="center"/>
    </xf>
    <xf numFmtId="0" fontId="10" fillId="2" borderId="80" xfId="0" applyFont="1" applyFill="1" applyBorder="1" applyAlignment="1" applyProtection="1">
      <alignment horizontal="center" vertical="center"/>
    </xf>
    <xf numFmtId="0" fontId="30" fillId="4" borderId="67" xfId="0" applyFont="1" applyFill="1" applyBorder="1" applyAlignment="1" applyProtection="1">
      <alignment horizontal="left" vertical="top" wrapText="1"/>
    </xf>
    <xf numFmtId="0" fontId="30" fillId="4" borderId="32" xfId="0" applyFont="1" applyFill="1" applyBorder="1" applyAlignment="1" applyProtection="1">
      <alignment horizontal="left" vertical="top" wrapText="1"/>
    </xf>
    <xf numFmtId="0" fontId="30" fillId="4" borderId="32" xfId="0" applyFont="1" applyFill="1" applyBorder="1" applyAlignment="1" applyProtection="1">
      <alignment horizontal="right" vertical="top" wrapText="1"/>
    </xf>
    <xf numFmtId="0" fontId="30" fillId="4" borderId="21" xfId="0" applyFont="1" applyFill="1" applyBorder="1" applyAlignment="1" applyProtection="1">
      <alignment horizontal="right" vertical="top" wrapText="1"/>
    </xf>
    <xf numFmtId="0" fontId="11" fillId="2" borderId="15" xfId="0" applyFont="1" applyFill="1" applyBorder="1" applyAlignment="1" applyProtection="1">
      <alignment horizontal="center" vertical="center" textRotation="90"/>
      <protection hidden="1"/>
    </xf>
    <xf numFmtId="0" fontId="11" fillId="2" borderId="9" xfId="0" applyFont="1" applyFill="1" applyBorder="1" applyAlignment="1" applyProtection="1">
      <alignment horizontal="center" vertical="center" textRotation="90"/>
      <protection hidden="1"/>
    </xf>
    <xf numFmtId="0" fontId="11" fillId="2" borderId="27" xfId="0" applyFont="1" applyFill="1" applyBorder="1" applyAlignment="1" applyProtection="1">
      <alignment horizontal="center" vertical="center"/>
      <protection hidden="1"/>
    </xf>
    <xf numFmtId="0" fontId="11" fillId="2" borderId="26" xfId="0" applyFont="1" applyFill="1" applyBorder="1" applyAlignment="1" applyProtection="1">
      <alignment horizontal="center" vertical="center"/>
      <protection hidden="1"/>
    </xf>
    <xf numFmtId="0" fontId="11" fillId="2" borderId="11" xfId="0" applyFont="1" applyFill="1" applyBorder="1" applyAlignment="1" applyProtection="1">
      <alignment horizontal="center"/>
    </xf>
    <xf numFmtId="0" fontId="11" fillId="2" borderId="2" xfId="0" applyFont="1" applyFill="1" applyBorder="1" applyAlignment="1" applyProtection="1">
      <alignment horizontal="center"/>
    </xf>
    <xf numFmtId="0" fontId="11" fillId="2" borderId="7" xfId="0" applyFont="1" applyFill="1" applyBorder="1" applyAlignment="1" applyProtection="1">
      <alignment horizontal="center"/>
    </xf>
    <xf numFmtId="0" fontId="9" fillId="5" borderId="31" xfId="0" applyFont="1" applyFill="1" applyBorder="1" applyAlignment="1" applyProtection="1">
      <alignment horizontal="center"/>
    </xf>
    <xf numFmtId="0" fontId="10" fillId="2" borderId="67" xfId="0" applyFont="1" applyFill="1" applyBorder="1" applyAlignment="1" applyProtection="1">
      <alignment horizontal="left"/>
      <protection hidden="1"/>
    </xf>
    <xf numFmtId="0" fontId="10" fillId="2" borderId="32" xfId="0" applyFont="1" applyFill="1" applyBorder="1" applyAlignment="1" applyProtection="1">
      <alignment horizontal="left"/>
      <protection hidden="1"/>
    </xf>
    <xf numFmtId="0" fontId="19" fillId="2" borderId="72" xfId="0" applyFont="1" applyFill="1" applyBorder="1" applyAlignment="1" applyProtection="1">
      <alignment horizontal="left"/>
      <protection hidden="1"/>
    </xf>
    <xf numFmtId="0" fontId="19" fillId="2" borderId="40" xfId="0" applyFont="1" applyFill="1" applyBorder="1" applyAlignment="1" applyProtection="1">
      <alignment horizontal="left"/>
      <protection hidden="1"/>
    </xf>
    <xf numFmtId="0" fontId="10" fillId="2" borderId="70" xfId="0" applyFont="1" applyFill="1" applyBorder="1" applyProtection="1"/>
    <xf numFmtId="0" fontId="10" fillId="2" borderId="60" xfId="0" applyFont="1" applyFill="1" applyBorder="1" applyProtection="1"/>
    <xf numFmtId="0" fontId="10" fillId="5" borderId="0" xfId="0" applyFont="1" applyFill="1" applyBorder="1" applyAlignment="1" applyProtection="1">
      <alignment horizontal="center" vertical="center"/>
    </xf>
    <xf numFmtId="0" fontId="10" fillId="5" borderId="68" xfId="0" applyFont="1" applyFill="1" applyBorder="1" applyAlignment="1" applyProtection="1">
      <alignment horizontal="left" vertical="top" wrapText="1"/>
    </xf>
    <xf numFmtId="0" fontId="10" fillId="5" borderId="0" xfId="0" applyFont="1" applyFill="1" applyBorder="1" applyAlignment="1" applyProtection="1">
      <alignment horizontal="left" vertical="top" wrapText="1"/>
    </xf>
    <xf numFmtId="0" fontId="11" fillId="5" borderId="68" xfId="0" applyFont="1" applyFill="1" applyBorder="1" applyAlignment="1">
      <alignment horizontal="left" vertical="center"/>
    </xf>
    <xf numFmtId="0" fontId="11" fillId="5" borderId="0" xfId="0" applyFont="1" applyFill="1" applyBorder="1" applyAlignment="1">
      <alignment horizontal="left" vertical="center"/>
    </xf>
    <xf numFmtId="0" fontId="10" fillId="2" borderId="43" xfId="0" applyFont="1" applyFill="1" applyBorder="1" applyAlignment="1" applyProtection="1">
      <alignment horizontal="left" vertical="center"/>
      <protection hidden="1"/>
    </xf>
    <xf numFmtId="0" fontId="10" fillId="2" borderId="44" xfId="0" applyFont="1" applyFill="1" applyBorder="1" applyAlignment="1" applyProtection="1">
      <alignment horizontal="left" vertical="center"/>
      <protection hidden="1"/>
    </xf>
    <xf numFmtId="0" fontId="10" fillId="2" borderId="45" xfId="0" applyFont="1" applyFill="1" applyBorder="1" applyAlignment="1" applyProtection="1">
      <alignment horizontal="left" vertical="center"/>
      <protection hidden="1"/>
    </xf>
    <xf numFmtId="0" fontId="10" fillId="2" borderId="56" xfId="0" applyFont="1" applyFill="1" applyBorder="1" applyAlignment="1" applyProtection="1">
      <alignment horizontal="center" vertical="center"/>
      <protection hidden="1"/>
    </xf>
    <xf numFmtId="0" fontId="11" fillId="2" borderId="12" xfId="0" applyFont="1" applyFill="1" applyBorder="1" applyAlignment="1" applyProtection="1">
      <alignment horizontal="center" vertical="center" wrapText="1"/>
      <protection hidden="1"/>
    </xf>
    <xf numFmtId="0" fontId="11" fillId="2" borderId="13" xfId="0" applyFont="1" applyFill="1" applyBorder="1" applyAlignment="1" applyProtection="1">
      <alignment horizontal="center" vertical="center" wrapText="1"/>
      <protection hidden="1"/>
    </xf>
    <xf numFmtId="0" fontId="11" fillId="2" borderId="19" xfId="0" applyFont="1" applyFill="1" applyBorder="1" applyAlignment="1" applyProtection="1">
      <alignment horizontal="center" vertical="center" wrapText="1"/>
      <protection hidden="1"/>
    </xf>
    <xf numFmtId="0" fontId="11" fillId="2" borderId="22" xfId="0" applyFont="1" applyFill="1" applyBorder="1" applyAlignment="1" applyProtection="1">
      <alignment horizontal="center" vertical="center" wrapText="1"/>
      <protection hidden="1"/>
    </xf>
    <xf numFmtId="0" fontId="11" fillId="2" borderId="92" xfId="0" applyFont="1" applyFill="1" applyBorder="1" applyAlignment="1" applyProtection="1">
      <alignment horizontal="center" vertical="center" wrapText="1"/>
      <protection hidden="1"/>
    </xf>
    <xf numFmtId="0" fontId="11" fillId="2" borderId="93" xfId="0" applyFont="1" applyFill="1" applyBorder="1" applyAlignment="1" applyProtection="1">
      <alignment horizontal="center" vertical="center" wrapText="1"/>
      <protection hidden="1"/>
    </xf>
    <xf numFmtId="0" fontId="10" fillId="2" borderId="71" xfId="0" applyFont="1" applyFill="1" applyBorder="1" applyAlignment="1" applyProtection="1">
      <alignment horizontal="center" vertical="center"/>
    </xf>
    <xf numFmtId="0" fontId="10" fillId="2" borderId="74" xfId="0" applyFont="1" applyFill="1" applyBorder="1" applyAlignment="1" applyProtection="1">
      <alignment horizontal="center" vertical="center"/>
    </xf>
    <xf numFmtId="0" fontId="11" fillId="2" borderId="35" xfId="0" applyFont="1" applyFill="1" applyBorder="1" applyAlignment="1" applyProtection="1">
      <alignment horizontal="center" vertical="center"/>
    </xf>
    <xf numFmtId="0" fontId="11" fillId="2" borderId="32" xfId="0" applyFont="1" applyFill="1" applyBorder="1" applyAlignment="1" applyProtection="1">
      <alignment horizontal="center" vertical="center"/>
    </xf>
    <xf numFmtId="0" fontId="14" fillId="2" borderId="24" xfId="0" applyFont="1" applyFill="1" applyBorder="1" applyAlignment="1" applyProtection="1">
      <alignment horizontal="center" vertical="center"/>
    </xf>
    <xf numFmtId="0" fontId="11" fillId="2" borderId="23" xfId="0" applyFont="1" applyFill="1" applyBorder="1" applyAlignment="1" applyProtection="1">
      <alignment horizontal="center" vertical="center"/>
      <protection hidden="1"/>
    </xf>
    <xf numFmtId="0" fontId="14" fillId="2" borderId="24" xfId="0" applyFont="1" applyFill="1" applyBorder="1" applyAlignment="1" applyProtection="1">
      <alignment horizontal="center" vertical="center"/>
      <protection hidden="1"/>
    </xf>
    <xf numFmtId="0" fontId="17" fillId="2" borderId="38" xfId="0" applyFont="1" applyFill="1" applyBorder="1" applyAlignment="1" applyProtection="1">
      <alignment horizontal="center" vertical="center"/>
      <protection hidden="1"/>
    </xf>
    <xf numFmtId="0" fontId="10" fillId="2" borderId="23" xfId="0" applyFont="1" applyFill="1" applyBorder="1" applyAlignment="1" applyProtection="1">
      <alignment horizontal="left"/>
    </xf>
    <xf numFmtId="0" fontId="10" fillId="2" borderId="87" xfId="0" applyFont="1" applyFill="1" applyBorder="1" applyAlignment="1" applyProtection="1">
      <alignment horizontal="left"/>
    </xf>
    <xf numFmtId="0" fontId="17" fillId="2" borderId="76" xfId="0" applyFont="1" applyFill="1" applyBorder="1" applyAlignment="1" applyProtection="1">
      <alignment horizontal="center" vertical="center"/>
      <protection hidden="1"/>
    </xf>
    <xf numFmtId="0" fontId="17" fillId="2" borderId="73" xfId="0" applyFont="1" applyFill="1" applyBorder="1" applyAlignment="1" applyProtection="1">
      <alignment horizontal="center" vertical="center"/>
      <protection hidden="1"/>
    </xf>
    <xf numFmtId="0" fontId="20" fillId="2" borderId="66" xfId="0" applyFont="1" applyFill="1" applyBorder="1" applyAlignment="1" applyProtection="1">
      <alignment horizontal="left"/>
    </xf>
    <xf numFmtId="0" fontId="20" fillId="2" borderId="33" xfId="0" applyFont="1" applyFill="1" applyBorder="1" applyAlignment="1" applyProtection="1">
      <alignment horizontal="left"/>
    </xf>
    <xf numFmtId="0" fontId="20" fillId="2" borderId="28" xfId="0" applyFont="1" applyFill="1" applyBorder="1" applyAlignment="1" applyProtection="1">
      <alignment horizontal="left"/>
    </xf>
    <xf numFmtId="0" fontId="22" fillId="0" borderId="0" xfId="0" applyFont="1" applyFill="1" applyAlignment="1" applyProtection="1">
      <alignment horizontal="center" textRotation="90" wrapText="1"/>
      <protection hidden="1"/>
    </xf>
    <xf numFmtId="0" fontId="9" fillId="2" borderId="102" xfId="0" applyFont="1" applyFill="1" applyBorder="1" applyAlignment="1" applyProtection="1">
      <alignment horizontal="left"/>
    </xf>
    <xf numFmtId="0" fontId="9" fillId="2" borderId="58" xfId="0" applyFont="1" applyFill="1" applyBorder="1" applyAlignment="1" applyProtection="1">
      <alignment horizontal="left"/>
    </xf>
    <xf numFmtId="0" fontId="9" fillId="2" borderId="103" xfId="0" applyFont="1" applyFill="1" applyBorder="1" applyAlignment="1" applyProtection="1">
      <alignment horizontal="left"/>
    </xf>
    <xf numFmtId="0" fontId="9" fillId="2" borderId="60" xfId="0" applyFont="1" applyFill="1" applyBorder="1" applyAlignment="1" applyProtection="1">
      <alignment horizontal="left"/>
    </xf>
    <xf numFmtId="0" fontId="9" fillId="2" borderId="104" xfId="0" applyFont="1" applyFill="1" applyBorder="1" applyAlignment="1" applyProtection="1">
      <alignment horizontal="left"/>
    </xf>
    <xf numFmtId="0" fontId="9" fillId="2" borderId="105" xfId="0" applyFont="1" applyFill="1" applyBorder="1" applyAlignment="1" applyProtection="1">
      <alignment horizontal="left"/>
    </xf>
    <xf numFmtId="0" fontId="11" fillId="2" borderId="84" xfId="0" applyFont="1" applyFill="1" applyBorder="1" applyAlignment="1" applyProtection="1">
      <alignment horizontal="center" vertical="center"/>
      <protection hidden="1"/>
    </xf>
    <xf numFmtId="0" fontId="11" fillId="2" borderId="65" xfId="0" applyFont="1" applyFill="1" applyBorder="1" applyAlignment="1" applyProtection="1">
      <alignment horizontal="center" vertical="center"/>
      <protection hidden="1"/>
    </xf>
    <xf numFmtId="0" fontId="10" fillId="2" borderId="11" xfId="0" applyFont="1" applyFill="1" applyBorder="1" applyAlignment="1" applyProtection="1">
      <alignment horizontal="center" vertical="center"/>
      <protection hidden="1"/>
    </xf>
    <xf numFmtId="0" fontId="10" fillId="2" borderId="7" xfId="0" applyFont="1" applyFill="1" applyBorder="1" applyAlignment="1" applyProtection="1">
      <alignment horizontal="center" vertical="center"/>
      <protection hidden="1"/>
    </xf>
    <xf numFmtId="0" fontId="11" fillId="2" borderId="20" xfId="0" applyFont="1" applyFill="1" applyBorder="1" applyAlignment="1" applyProtection="1">
      <alignment horizontal="center" vertical="center"/>
      <protection hidden="1"/>
    </xf>
    <xf numFmtId="0" fontId="10" fillId="2" borderId="13" xfId="0" applyFont="1" applyFill="1" applyBorder="1" applyAlignment="1" applyProtection="1">
      <alignment horizontal="center" vertical="center"/>
      <protection hidden="1"/>
    </xf>
    <xf numFmtId="0" fontId="10" fillId="2" borderId="19" xfId="0" applyFont="1" applyFill="1" applyBorder="1" applyAlignment="1" applyProtection="1">
      <alignment horizontal="left" vertical="center"/>
      <protection hidden="1"/>
    </xf>
    <xf numFmtId="0" fontId="10" fillId="2" borderId="20" xfId="0" applyFont="1" applyFill="1" applyBorder="1" applyAlignment="1" applyProtection="1">
      <alignment horizontal="left" vertical="center"/>
      <protection hidden="1"/>
    </xf>
    <xf numFmtId="0" fontId="10" fillId="2" borderId="12" xfId="0" applyFont="1" applyFill="1" applyBorder="1" applyAlignment="1" applyProtection="1">
      <alignment horizontal="left" vertical="center"/>
      <protection hidden="1"/>
    </xf>
    <xf numFmtId="0" fontId="10" fillId="2" borderId="40" xfId="0" applyFont="1" applyFill="1" applyBorder="1" applyAlignment="1" applyProtection="1">
      <alignment horizontal="left" vertical="center"/>
      <protection hidden="1"/>
    </xf>
    <xf numFmtId="0" fontId="10" fillId="2" borderId="27" xfId="0" applyFont="1" applyFill="1" applyBorder="1" applyAlignment="1" applyProtection="1">
      <alignment horizontal="left" vertical="center"/>
    </xf>
    <xf numFmtId="0" fontId="10" fillId="2" borderId="38" xfId="0" applyFont="1" applyFill="1" applyBorder="1" applyAlignment="1" applyProtection="1">
      <alignment horizontal="left" vertical="center"/>
    </xf>
    <xf numFmtId="0" fontId="10" fillId="2" borderId="37" xfId="0" applyFont="1" applyFill="1" applyBorder="1" applyAlignment="1" applyProtection="1">
      <alignment horizontal="center" vertical="center"/>
    </xf>
    <xf numFmtId="0" fontId="10" fillId="2" borderId="33" xfId="0" applyFont="1" applyFill="1" applyBorder="1" applyAlignment="1" applyProtection="1">
      <alignment horizontal="center" vertical="center"/>
    </xf>
    <xf numFmtId="0" fontId="10" fillId="2" borderId="28" xfId="0" applyFont="1" applyFill="1" applyBorder="1" applyAlignment="1" applyProtection="1">
      <alignment horizontal="center" vertical="center"/>
    </xf>
    <xf numFmtId="0" fontId="10" fillId="2" borderId="86" xfId="0" applyFont="1" applyFill="1" applyBorder="1" applyAlignment="1" applyProtection="1">
      <alignment horizontal="left" vertical="top"/>
    </xf>
    <xf numFmtId="0" fontId="10" fillId="2" borderId="40" xfId="0" applyFont="1" applyFill="1" applyBorder="1" applyAlignment="1" applyProtection="1">
      <alignment horizontal="left" vertical="top"/>
    </xf>
    <xf numFmtId="0" fontId="10" fillId="2" borderId="64" xfId="0" applyFont="1" applyFill="1" applyBorder="1" applyAlignment="1" applyProtection="1">
      <alignment horizontal="left" vertical="top"/>
    </xf>
    <xf numFmtId="0" fontId="10" fillId="2" borderId="37" xfId="0" applyFont="1" applyFill="1" applyBorder="1" applyAlignment="1" applyProtection="1">
      <alignment horizontal="left" vertical="center"/>
    </xf>
    <xf numFmtId="0" fontId="10" fillId="2" borderId="33" xfId="0" applyFont="1" applyFill="1" applyBorder="1" applyAlignment="1" applyProtection="1">
      <alignment horizontal="left" vertical="center"/>
    </xf>
    <xf numFmtId="0" fontId="10" fillId="2" borderId="28" xfId="0" applyFont="1" applyFill="1" applyBorder="1" applyAlignment="1" applyProtection="1">
      <alignment horizontal="left" vertical="center"/>
    </xf>
    <xf numFmtId="0" fontId="11" fillId="2" borderId="84" xfId="0" applyFont="1" applyFill="1" applyBorder="1" applyAlignment="1" applyProtection="1">
      <alignment horizontal="center"/>
      <protection hidden="1"/>
    </xf>
    <xf numFmtId="0" fontId="11" fillId="2" borderId="22" xfId="0" applyFont="1" applyFill="1" applyBorder="1" applyAlignment="1" applyProtection="1">
      <alignment horizontal="center"/>
      <protection hidden="1"/>
    </xf>
    <xf numFmtId="0" fontId="11" fillId="2" borderId="86" xfId="0" applyFont="1" applyFill="1" applyBorder="1" applyAlignment="1" applyProtection="1">
      <alignment horizontal="center"/>
      <protection hidden="1"/>
    </xf>
    <xf numFmtId="0" fontId="11" fillId="2" borderId="13" xfId="0" applyFont="1" applyFill="1" applyBorder="1" applyAlignment="1" applyProtection="1">
      <alignment horizontal="center"/>
      <protection hidden="1"/>
    </xf>
    <xf numFmtId="14" fontId="22" fillId="0" borderId="0" xfId="0" applyNumberFormat="1" applyFont="1" applyFill="1" applyAlignment="1" applyProtection="1">
      <alignment horizontal="center"/>
      <protection hidden="1"/>
    </xf>
    <xf numFmtId="0" fontId="23" fillId="0" borderId="0" xfId="0" applyNumberFormat="1" applyFont="1" applyFill="1" applyBorder="1" applyAlignment="1" applyProtection="1">
      <alignment horizontal="center"/>
      <protection hidden="1"/>
    </xf>
    <xf numFmtId="0" fontId="22" fillId="0" borderId="29" xfId="0" applyFont="1" applyFill="1" applyBorder="1" applyAlignment="1" applyProtection="1">
      <alignment horizontal="center" textRotation="90" wrapText="1"/>
      <protection hidden="1"/>
    </xf>
    <xf numFmtId="14" fontId="32" fillId="5" borderId="33" xfId="0" applyNumberFormat="1" applyFont="1" applyFill="1" applyBorder="1" applyAlignment="1" applyProtection="1">
      <alignment horizontal="center"/>
      <protection locked="0"/>
    </xf>
    <xf numFmtId="167" fontId="11" fillId="2" borderId="33" xfId="0" applyNumberFormat="1" applyFont="1" applyFill="1" applyBorder="1" applyAlignment="1" applyProtection="1">
      <alignment horizontal="center" vertical="center" wrapText="1"/>
      <protection hidden="1"/>
    </xf>
    <xf numFmtId="167" fontId="11" fillId="2" borderId="31" xfId="0" applyNumberFormat="1" applyFont="1" applyFill="1" applyBorder="1" applyAlignment="1" applyProtection="1">
      <alignment horizontal="center" vertical="center" wrapText="1"/>
      <protection hidden="1"/>
    </xf>
    <xf numFmtId="0" fontId="10" fillId="2" borderId="106" xfId="0" applyFont="1" applyFill="1" applyBorder="1" applyProtection="1"/>
    <xf numFmtId="0" fontId="10" fillId="2" borderId="105" xfId="0" applyFont="1" applyFill="1" applyBorder="1" applyProtection="1"/>
    <xf numFmtId="0" fontId="19" fillId="5" borderId="32" xfId="0" applyFont="1" applyFill="1" applyBorder="1" applyAlignment="1" applyProtection="1">
      <alignment horizontal="center"/>
    </xf>
    <xf numFmtId="0" fontId="32" fillId="5" borderId="33" xfId="0" applyFont="1" applyFill="1" applyBorder="1" applyAlignment="1" applyProtection="1">
      <alignment horizontal="center"/>
      <protection locked="0"/>
    </xf>
    <xf numFmtId="0" fontId="28" fillId="0" borderId="55" xfId="0" applyFont="1" applyFill="1" applyBorder="1" applyAlignment="1" applyProtection="1">
      <alignment horizontal="center" vertical="top" wrapText="1"/>
    </xf>
    <xf numFmtId="0" fontId="28" fillId="0" borderId="56" xfId="0" applyFont="1" applyFill="1" applyBorder="1" applyAlignment="1" applyProtection="1">
      <alignment horizontal="center" vertical="top" wrapText="1"/>
    </xf>
    <xf numFmtId="0" fontId="28" fillId="0" borderId="57" xfId="0" applyFont="1" applyFill="1" applyBorder="1" applyAlignment="1" applyProtection="1">
      <alignment horizontal="center" vertical="top" wrapText="1"/>
    </xf>
    <xf numFmtId="0" fontId="28" fillId="0" borderId="29" xfId="0" applyFont="1" applyFill="1" applyBorder="1" applyAlignment="1" applyProtection="1">
      <alignment horizontal="center" vertical="top" wrapText="1"/>
    </xf>
    <xf numFmtId="0" fontId="28" fillId="0" borderId="0" xfId="0" applyFont="1" applyFill="1" applyBorder="1" applyAlignment="1" applyProtection="1">
      <alignment horizontal="center" vertical="top" wrapText="1"/>
    </xf>
    <xf numFmtId="0" fontId="28" fillId="0" borderId="4" xfId="0" applyFont="1" applyFill="1" applyBorder="1" applyAlignment="1" applyProtection="1">
      <alignment horizontal="center" vertical="top" wrapText="1"/>
    </xf>
    <xf numFmtId="0" fontId="28" fillId="0" borderId="52" xfId="0" applyFont="1" applyFill="1" applyBorder="1" applyAlignment="1" applyProtection="1">
      <alignment horizontal="center" vertical="top" wrapText="1"/>
    </xf>
    <xf numFmtId="0" fontId="28" fillId="0" borderId="53" xfId="0" applyFont="1" applyFill="1" applyBorder="1" applyAlignment="1" applyProtection="1">
      <alignment horizontal="center" vertical="top" wrapText="1"/>
    </xf>
    <xf numFmtId="0" fontId="28" fillId="0" borderId="54" xfId="0" applyFont="1" applyFill="1" applyBorder="1" applyAlignment="1" applyProtection="1">
      <alignment horizontal="center" vertical="top" wrapText="1"/>
    </xf>
    <xf numFmtId="0" fontId="29" fillId="2" borderId="27" xfId="0" applyFont="1" applyFill="1" applyBorder="1" applyAlignment="1" applyProtection="1">
      <alignment horizontal="center" vertical="top" wrapText="1"/>
    </xf>
    <xf numFmtId="0" fontId="29" fillId="2" borderId="33" xfId="0" applyFont="1" applyFill="1" applyBorder="1" applyAlignment="1" applyProtection="1">
      <alignment horizontal="center" vertical="top" wrapText="1"/>
    </xf>
    <xf numFmtId="0" fontId="29" fillId="2" borderId="28" xfId="0" applyFont="1" applyFill="1" applyBorder="1" applyAlignment="1" applyProtection="1">
      <alignment horizontal="center" vertical="top" wrapText="1"/>
    </xf>
    <xf numFmtId="0" fontId="29" fillId="2" borderId="29" xfId="0" applyFont="1" applyFill="1" applyBorder="1" applyAlignment="1" applyProtection="1">
      <alignment horizontal="center" vertical="top" wrapText="1"/>
    </xf>
    <xf numFmtId="0" fontId="29" fillId="2" borderId="0" xfId="0" applyFont="1" applyFill="1" applyBorder="1" applyAlignment="1" applyProtection="1">
      <alignment horizontal="center" vertical="top" wrapText="1"/>
    </xf>
    <xf numFmtId="0" fontId="29" fillId="2" borderId="4" xfId="0" applyFont="1" applyFill="1" applyBorder="1" applyAlignment="1" applyProtection="1">
      <alignment horizontal="center" vertical="top" wrapText="1"/>
    </xf>
    <xf numFmtId="0" fontId="29" fillId="2" borderId="52" xfId="0" applyFont="1" applyFill="1" applyBorder="1" applyAlignment="1" applyProtection="1">
      <alignment horizontal="center" vertical="top" wrapText="1"/>
    </xf>
    <xf numFmtId="0" fontId="29" fillId="2" borderId="53" xfId="0" applyFont="1" applyFill="1" applyBorder="1" applyAlignment="1" applyProtection="1">
      <alignment horizontal="center" vertical="top" wrapText="1"/>
    </xf>
    <xf numFmtId="0" fontId="29" fillId="2" borderId="54" xfId="0" applyFont="1" applyFill="1" applyBorder="1" applyAlignment="1" applyProtection="1">
      <alignment horizontal="center" vertical="top" wrapText="1"/>
    </xf>
    <xf numFmtId="164" fontId="11" fillId="2" borderId="35" xfId="0" applyNumberFormat="1" applyFont="1" applyFill="1" applyBorder="1" applyAlignment="1">
      <alignment horizontal="center" vertical="center"/>
    </xf>
    <xf numFmtId="164" fontId="11" fillId="2" borderId="21" xfId="0" applyNumberFormat="1" applyFont="1" applyFill="1" applyBorder="1" applyAlignment="1">
      <alignment horizontal="center" vertical="center"/>
    </xf>
    <xf numFmtId="0" fontId="19" fillId="5" borderId="0" xfId="0" applyFont="1" applyFill="1" applyBorder="1" applyAlignment="1">
      <alignment horizontal="center" vertical="center"/>
    </xf>
    <xf numFmtId="0" fontId="12" fillId="2" borderId="67" xfId="0" applyFont="1" applyFill="1" applyBorder="1" applyAlignment="1" applyProtection="1">
      <alignment horizontal="left"/>
    </xf>
    <xf numFmtId="0" fontId="12" fillId="2" borderId="32" xfId="0" applyFont="1" applyFill="1" applyBorder="1" applyAlignment="1" applyProtection="1">
      <alignment horizontal="left"/>
    </xf>
    <xf numFmtId="0" fontId="12" fillId="2" borderId="24" xfId="0" applyFont="1" applyFill="1" applyBorder="1" applyAlignment="1" applyProtection="1">
      <alignment horizontal="left"/>
    </xf>
    <xf numFmtId="0" fontId="10" fillId="2" borderId="84" xfId="0" applyFont="1" applyFill="1" applyBorder="1" applyAlignment="1" applyProtection="1">
      <alignment horizontal="left"/>
    </xf>
    <xf numFmtId="0" fontId="10" fillId="2" borderId="81" xfId="0" applyFont="1" applyFill="1" applyBorder="1" applyAlignment="1" applyProtection="1">
      <alignment horizontal="left"/>
    </xf>
    <xf numFmtId="0" fontId="10" fillId="2" borderId="85" xfId="0" applyFont="1" applyFill="1" applyBorder="1" applyAlignment="1" applyProtection="1">
      <alignment horizontal="left"/>
    </xf>
    <xf numFmtId="0" fontId="10" fillId="2" borderId="82" xfId="0" applyFont="1" applyFill="1" applyBorder="1" applyAlignment="1" applyProtection="1">
      <alignment horizontal="left"/>
    </xf>
    <xf numFmtId="0" fontId="10" fillId="2" borderId="86" xfId="0" applyFont="1" applyFill="1" applyBorder="1" applyAlignment="1" applyProtection="1">
      <alignment horizontal="left"/>
    </xf>
    <xf numFmtId="0" fontId="10" fillId="2" borderId="83" xfId="0" applyFont="1" applyFill="1" applyBorder="1" applyAlignment="1" applyProtection="1">
      <alignment horizontal="left"/>
    </xf>
    <xf numFmtId="0" fontId="10" fillId="2" borderId="19" xfId="0" applyFont="1" applyFill="1" applyBorder="1" applyAlignment="1" applyProtection="1">
      <alignment horizontal="left"/>
      <protection hidden="1"/>
    </xf>
    <xf numFmtId="0" fontId="10" fillId="2" borderId="22" xfId="0" applyFont="1" applyFill="1" applyBorder="1" applyAlignment="1" applyProtection="1">
      <alignment horizontal="left"/>
      <protection hidden="1"/>
    </xf>
    <xf numFmtId="0" fontId="10" fillId="2" borderId="12" xfId="0" applyFont="1" applyFill="1" applyBorder="1" applyAlignment="1" applyProtection="1">
      <alignment horizontal="left"/>
      <protection hidden="1"/>
    </xf>
    <xf numFmtId="0" fontId="10" fillId="2" borderId="13" xfId="0" applyFont="1" applyFill="1" applyBorder="1" applyAlignment="1" applyProtection="1">
      <alignment horizontal="left"/>
      <protection hidden="1"/>
    </xf>
    <xf numFmtId="0" fontId="24" fillId="0" borderId="58" xfId="0" applyFont="1" applyBorder="1" applyAlignment="1" applyProtection="1">
      <alignment horizontal="left" vertical="center"/>
      <protection locked="0"/>
    </xf>
    <xf numFmtId="0" fontId="24" fillId="0" borderId="59" xfId="0" applyFont="1" applyBorder="1" applyAlignment="1" applyProtection="1">
      <alignment horizontal="left" vertical="center"/>
      <protection locked="0"/>
    </xf>
    <xf numFmtId="0" fontId="23" fillId="0" borderId="60" xfId="0" applyFont="1" applyBorder="1" applyAlignment="1" applyProtection="1">
      <alignment horizontal="left" vertical="center"/>
      <protection locked="0"/>
    </xf>
    <xf numFmtId="0" fontId="23" fillId="0" borderId="61" xfId="0" applyFont="1" applyBorder="1" applyAlignment="1" applyProtection="1">
      <alignment horizontal="left" vertical="center"/>
      <protection locked="0"/>
    </xf>
    <xf numFmtId="49" fontId="23" fillId="0" borderId="60" xfId="0" applyNumberFormat="1" applyFont="1" applyFill="1" applyBorder="1" applyAlignment="1" applyProtection="1">
      <alignment horizontal="left" vertical="center"/>
      <protection locked="0"/>
    </xf>
    <xf numFmtId="49" fontId="23" fillId="0" borderId="61" xfId="0" applyNumberFormat="1" applyFont="1" applyFill="1" applyBorder="1" applyAlignment="1" applyProtection="1">
      <alignment horizontal="left" vertical="center"/>
      <protection locked="0"/>
    </xf>
    <xf numFmtId="0" fontId="23" fillId="0" borderId="105" xfId="0" applyFont="1" applyBorder="1" applyAlignment="1" applyProtection="1">
      <alignment horizontal="left" vertical="center"/>
      <protection locked="0"/>
    </xf>
    <xf numFmtId="0" fontId="23" fillId="0" borderId="62" xfId="0" applyFont="1" applyBorder="1" applyAlignment="1" applyProtection="1">
      <alignment horizontal="left" vertical="center"/>
      <protection locked="0"/>
    </xf>
    <xf numFmtId="0" fontId="22" fillId="0" borderId="91" xfId="0" applyFont="1" applyFill="1" applyBorder="1" applyAlignment="1" applyProtection="1">
      <alignment horizontal="center" vertical="center"/>
      <protection locked="0"/>
    </xf>
    <xf numFmtId="0" fontId="22" fillId="0" borderId="40" xfId="0" applyFont="1" applyFill="1" applyBorder="1" applyAlignment="1" applyProtection="1">
      <alignment horizontal="center" vertical="center"/>
      <protection locked="0"/>
    </xf>
    <xf numFmtId="0" fontId="22" fillId="0" borderId="64" xfId="0" applyFont="1" applyFill="1" applyBorder="1" applyAlignment="1" applyProtection="1">
      <alignment horizontal="center" vertical="center"/>
      <protection locked="0"/>
    </xf>
    <xf numFmtId="0" fontId="22" fillId="0" borderId="90" xfId="0" applyFont="1" applyFill="1" applyBorder="1" applyAlignment="1" applyProtection="1">
      <alignment horizontal="center" vertical="center"/>
      <protection locked="0"/>
    </xf>
    <xf numFmtId="0" fontId="22" fillId="0" borderId="98" xfId="0" applyFont="1" applyFill="1" applyBorder="1" applyAlignment="1" applyProtection="1">
      <alignment horizontal="center" vertical="center"/>
      <protection locked="0"/>
    </xf>
    <xf numFmtId="0" fontId="22" fillId="0" borderId="99" xfId="0" applyFont="1" applyFill="1" applyBorder="1" applyAlignment="1" applyProtection="1">
      <alignment horizontal="center" vertical="center"/>
      <protection locked="0"/>
    </xf>
    <xf numFmtId="0" fontId="22" fillId="0" borderId="89" xfId="0" applyFont="1" applyFill="1" applyBorder="1" applyAlignment="1" applyProtection="1">
      <alignment horizontal="center" vertical="center"/>
      <protection locked="0"/>
    </xf>
    <xf numFmtId="0" fontId="22" fillId="0" borderId="20" xfId="0" applyFont="1" applyFill="1" applyBorder="1" applyAlignment="1" applyProtection="1">
      <alignment horizontal="center" vertical="center"/>
      <protection locked="0"/>
    </xf>
    <xf numFmtId="0" fontId="22" fillId="0" borderId="65" xfId="0" applyFont="1" applyFill="1" applyBorder="1" applyAlignment="1" applyProtection="1">
      <alignment horizontal="center" vertical="center"/>
      <protection locked="0"/>
    </xf>
    <xf numFmtId="14" fontId="22" fillId="0" borderId="63" xfId="0" applyNumberFormat="1" applyFont="1" applyFill="1" applyBorder="1" applyAlignment="1" applyProtection="1">
      <alignment horizontal="center" vertical="center"/>
      <protection locked="0"/>
    </xf>
    <xf numFmtId="14" fontId="22" fillId="0" borderId="32" xfId="0" applyNumberFormat="1" applyFont="1" applyFill="1" applyBorder="1" applyAlignment="1" applyProtection="1">
      <alignment horizontal="center" vertical="center"/>
      <protection locked="0"/>
    </xf>
    <xf numFmtId="14" fontId="22" fillId="0" borderId="21" xfId="0" applyNumberFormat="1" applyFont="1" applyFill="1" applyBorder="1" applyAlignment="1" applyProtection="1">
      <alignment horizontal="center" vertical="center"/>
      <protection locked="0"/>
    </xf>
    <xf numFmtId="0" fontId="25" fillId="0" borderId="0" xfId="0" applyFont="1" applyAlignment="1">
      <alignment horizontal="left" vertical="top" wrapText="1"/>
    </xf>
    <xf numFmtId="0" fontId="26" fillId="0" borderId="0" xfId="0" applyFont="1" applyAlignment="1">
      <alignment horizontal="left"/>
    </xf>
    <xf numFmtId="0" fontId="25" fillId="0" borderId="0" xfId="0" applyFont="1" applyAlignment="1">
      <alignment horizontal="left" vertical="top"/>
    </xf>
    <xf numFmtId="0" fontId="1" fillId="0" borderId="110" xfId="15" applyFont="1" applyBorder="1" applyAlignment="1">
      <alignment vertical="center"/>
    </xf>
    <xf numFmtId="0" fontId="5" fillId="0" borderId="9" xfId="0" applyFont="1" applyFill="1" applyBorder="1" applyAlignment="1">
      <alignment horizontal="left"/>
    </xf>
  </cellXfs>
  <cellStyles count="178">
    <cellStyle name="20 % - Akzent1 2" xfId="47"/>
    <cellStyle name="20 % - Akzent1 2 2" xfId="151"/>
    <cellStyle name="20 % - Akzent1 2 3" xfId="82"/>
    <cellStyle name="20 % - Akzent2 2" xfId="51"/>
    <cellStyle name="20 % - Akzent2 2 2" xfId="155"/>
    <cellStyle name="20 % - Akzent2 2 3" xfId="83"/>
    <cellStyle name="20 % - Akzent3 2" xfId="55"/>
    <cellStyle name="20 % - Akzent3 2 2" xfId="159"/>
    <cellStyle name="20 % - Akzent3 2 3" xfId="84"/>
    <cellStyle name="20 % - Akzent4 2" xfId="59"/>
    <cellStyle name="20 % - Akzent4 2 2" xfId="163"/>
    <cellStyle name="20 % - Akzent4 2 3" xfId="85"/>
    <cellStyle name="20 % - Akzent5 2" xfId="63"/>
    <cellStyle name="20 % - Akzent5 2 2" xfId="167"/>
    <cellStyle name="20 % - Akzent5 2 3" xfId="86"/>
    <cellStyle name="20 % - Akzent6 2" xfId="67"/>
    <cellStyle name="20 % - Akzent6 2 2" xfId="171"/>
    <cellStyle name="20 % - Akzent6 2 3" xfId="87"/>
    <cellStyle name="40 % - Akzent1 2" xfId="48"/>
    <cellStyle name="40 % - Akzent1 2 2" xfId="152"/>
    <cellStyle name="40 % - Akzent1 2 3" xfId="88"/>
    <cellStyle name="40 % - Akzent2 2" xfId="52"/>
    <cellStyle name="40 % - Akzent2 2 2" xfId="156"/>
    <cellStyle name="40 % - Akzent2 2 3" xfId="89"/>
    <cellStyle name="40 % - Akzent3 2" xfId="56"/>
    <cellStyle name="40 % - Akzent3 2 2" xfId="160"/>
    <cellStyle name="40 % - Akzent3 2 3" xfId="90"/>
    <cellStyle name="40 % - Akzent4 2" xfId="60"/>
    <cellStyle name="40 % - Akzent4 2 2" xfId="164"/>
    <cellStyle name="40 % - Akzent4 2 3" xfId="91"/>
    <cellStyle name="40 % - Akzent5 2" xfId="64"/>
    <cellStyle name="40 % - Akzent5 2 2" xfId="168"/>
    <cellStyle name="40 % - Akzent5 2 3" xfId="92"/>
    <cellStyle name="40 % - Akzent6 2" xfId="68"/>
    <cellStyle name="40 % - Akzent6 2 2" xfId="172"/>
    <cellStyle name="40 % - Akzent6 2 3" xfId="93"/>
    <cellStyle name="60 % - Akzent1 2" xfId="49"/>
    <cellStyle name="60 % - Akzent1 2 2" xfId="153"/>
    <cellStyle name="60 % - Akzent1 2 3" xfId="94"/>
    <cellStyle name="60 % - Akzent2 2" xfId="53"/>
    <cellStyle name="60 % - Akzent2 2 2" xfId="157"/>
    <cellStyle name="60 % - Akzent2 2 3" xfId="95"/>
    <cellStyle name="60 % - Akzent3 2" xfId="57"/>
    <cellStyle name="60 % - Akzent3 2 2" xfId="161"/>
    <cellStyle name="60 % - Akzent3 2 3" xfId="96"/>
    <cellStyle name="60 % - Akzent4 2" xfId="61"/>
    <cellStyle name="60 % - Akzent4 2 2" xfId="165"/>
    <cellStyle name="60 % - Akzent4 2 3" xfId="97"/>
    <cellStyle name="60 % - Akzent5 2" xfId="65"/>
    <cellStyle name="60 % - Akzent5 2 2" xfId="169"/>
    <cellStyle name="60 % - Akzent5 2 3" xfId="98"/>
    <cellStyle name="60 % - Akzent6 2" xfId="69"/>
    <cellStyle name="60 % - Akzent6 2 2" xfId="173"/>
    <cellStyle name="60 % - Akzent6 2 3" xfId="99"/>
    <cellStyle name="Akzent1 2" xfId="46"/>
    <cellStyle name="Akzent1 2 2" xfId="150"/>
    <cellStyle name="Akzent1 2 3" xfId="100"/>
    <cellStyle name="Akzent2 2" xfId="50"/>
    <cellStyle name="Akzent2 2 2" xfId="154"/>
    <cellStyle name="Akzent2 2 3" xfId="101"/>
    <cellStyle name="Akzent3 2" xfId="54"/>
    <cellStyle name="Akzent3 2 2" xfId="158"/>
    <cellStyle name="Akzent3 2 3" xfId="102"/>
    <cellStyle name="Akzent4 2" xfId="58"/>
    <cellStyle name="Akzent4 2 2" xfId="162"/>
    <cellStyle name="Akzent4 2 3" xfId="103"/>
    <cellStyle name="Akzent5 2" xfId="62"/>
    <cellStyle name="Akzent5 2 2" xfId="166"/>
    <cellStyle name="Akzent5 2 3" xfId="104"/>
    <cellStyle name="Akzent6 2" xfId="66"/>
    <cellStyle name="Akzent6 2 2" xfId="170"/>
    <cellStyle name="Akzent6 2 3" xfId="105"/>
    <cellStyle name="Ausgabe 2" xfId="38"/>
    <cellStyle name="Ausgabe 2 2" xfId="142"/>
    <cellStyle name="Ausgabe 2 3" xfId="106"/>
    <cellStyle name="Berechnung 2" xfId="39"/>
    <cellStyle name="Berechnung 2 2" xfId="143"/>
    <cellStyle name="Berechnung 2 3" xfId="107"/>
    <cellStyle name="Eingabe 2" xfId="37"/>
    <cellStyle name="Eingabe 2 2" xfId="141"/>
    <cellStyle name="Eingabe 2 3" xfId="108"/>
    <cellStyle name="Ergebnis 2" xfId="45"/>
    <cellStyle name="Ergebnis 2 2" xfId="149"/>
    <cellStyle name="Ergebnis 2 3" xfId="109"/>
    <cellStyle name="Erklärender Text 2" xfId="44"/>
    <cellStyle name="Erklärender Text 2 2" xfId="148"/>
    <cellStyle name="Erklärender Text 2 3" xfId="110"/>
    <cellStyle name="Gut 2" xfId="34"/>
    <cellStyle name="Gut 2 2" xfId="138"/>
    <cellStyle name="Gut 2 3" xfId="111"/>
    <cellStyle name="Link 2" xfId="25"/>
    <cellStyle name="Link 2 2" xfId="131"/>
    <cellStyle name="Link 2 3" xfId="112"/>
    <cellStyle name="Link 3" xfId="27"/>
    <cellStyle name="Link 3 2" xfId="132"/>
    <cellStyle name="Link 3 3" xfId="113"/>
    <cellStyle name="Link 4" xfId="128"/>
    <cellStyle name="Link 5" xfId="81"/>
    <cellStyle name="Neutral 2" xfId="36"/>
    <cellStyle name="Neutral 2 2" xfId="140"/>
    <cellStyle name="Neutral 2 3" xfId="114"/>
    <cellStyle name="Notiz 2" xfId="43"/>
    <cellStyle name="Notiz 2 2" xfId="147"/>
    <cellStyle name="Notiz 2 3" xfId="115"/>
    <cellStyle name="Prozent" xfId="1" builtinId="5"/>
    <cellStyle name="Schlecht 2" xfId="35"/>
    <cellStyle name="Schlecht 2 2" xfId="139"/>
    <cellStyle name="Schlecht 2 3" xfId="116"/>
    <cellStyle name="Standard" xfId="0" builtinId="0"/>
    <cellStyle name="Standard 2" xfId="4"/>
    <cellStyle name="Standard 2 2" xfId="24"/>
    <cellStyle name="Standard 2 2 2" xfId="130"/>
    <cellStyle name="Standard 2 2 3" xfId="117"/>
    <cellStyle name="Standard 2 3" xfId="174"/>
    <cellStyle name="Standard 3" xfId="7"/>
    <cellStyle name="Standard 3 2" xfId="28"/>
    <cellStyle name="Standard 3 2 2" xfId="176"/>
    <cellStyle name="Standard 3 3" xfId="29"/>
    <cellStyle name="Standard 3 3 2" xfId="133"/>
    <cellStyle name="Standard 3 3 3" xfId="118"/>
    <cellStyle name="Standard 3 4" xfId="175"/>
    <cellStyle name="Standard 4" xfId="6"/>
    <cellStyle name="Standard 4 2" xfId="11"/>
    <cellStyle name="Standard 4 2 2" xfId="19"/>
    <cellStyle name="Standard 4 3" xfId="15"/>
    <cellStyle name="Standard 4 4" xfId="119"/>
    <cellStyle name="Standard 5" xfId="23"/>
    <cellStyle name="Standard 5 2" xfId="129"/>
    <cellStyle name="Standard 5 3" xfId="120"/>
    <cellStyle name="Standard 6" xfId="26"/>
    <cellStyle name="Standard 6 2" xfId="177"/>
    <cellStyle name="Standard_Referendare" xfId="5"/>
    <cellStyle name="Standard_Referendare 3" xfId="10"/>
    <cellStyle name="Standard_Tabelle3" xfId="3"/>
    <cellStyle name="Überschrift" xfId="22" builtinId="15" customBuiltin="1"/>
    <cellStyle name="Überschrift 1 2" xfId="30"/>
    <cellStyle name="Überschrift 1 2 2" xfId="134"/>
    <cellStyle name="Überschrift 1 2 3" xfId="124"/>
    <cellStyle name="Überschrift 2 2" xfId="31"/>
    <cellStyle name="Überschrift 2 2 2" xfId="135"/>
    <cellStyle name="Überschrift 2 2 3" xfId="125"/>
    <cellStyle name="Überschrift 3 2" xfId="32"/>
    <cellStyle name="Überschrift 3 2 2" xfId="136"/>
    <cellStyle name="Überschrift 3 2 3" xfId="126"/>
    <cellStyle name="Überschrift 4 2" xfId="33"/>
    <cellStyle name="Überschrift 4 2 2" xfId="137"/>
    <cellStyle name="Überschrift 4 2 3" xfId="127"/>
    <cellStyle name="Verknüpfte Zelle 2" xfId="40"/>
    <cellStyle name="Verknüpfte Zelle 2 2" xfId="144"/>
    <cellStyle name="Verknüpfte Zelle 2 3" xfId="121"/>
    <cellStyle name="Währung" xfId="2" builtinId="4"/>
    <cellStyle name="Währung 2" xfId="8"/>
    <cellStyle name="Währung 2 2" xfId="13"/>
    <cellStyle name="Währung 2 2 2" xfId="21"/>
    <cellStyle name="Währung 2 2 2 2" xfId="80"/>
    <cellStyle name="Währung 2 2 3" xfId="74"/>
    <cellStyle name="Währung 2 3" xfId="17"/>
    <cellStyle name="Währung 2 3 2" xfId="77"/>
    <cellStyle name="Währung 2 4" xfId="71"/>
    <cellStyle name="Währung 3" xfId="12"/>
    <cellStyle name="Währung 3 2" xfId="20"/>
    <cellStyle name="Währung 3 2 2" xfId="79"/>
    <cellStyle name="Währung 3 3" xfId="73"/>
    <cellStyle name="Währung 4" xfId="9"/>
    <cellStyle name="Währung 4 2" xfId="18"/>
    <cellStyle name="Währung 4 2 2" xfId="78"/>
    <cellStyle name="Währung 4 3" xfId="72"/>
    <cellStyle name="Währung 5" xfId="16"/>
    <cellStyle name="Währung 5 2" xfId="76"/>
    <cellStyle name="Währung 6" xfId="14"/>
    <cellStyle name="Währung 6 2" xfId="75"/>
    <cellStyle name="Währung 7" xfId="70"/>
    <cellStyle name="Warnender Text 2" xfId="42"/>
    <cellStyle name="Warnender Text 2 2" xfId="146"/>
    <cellStyle name="Warnender Text 2 3" xfId="122"/>
    <cellStyle name="Zelle überprüfen 2" xfId="41"/>
    <cellStyle name="Zelle überprüfen 2 2" xfId="145"/>
    <cellStyle name="Zelle überprüfen 2 3" xfId="123"/>
  </cellStyles>
  <dxfs count="1203">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color rgb="FFFF0000"/>
      </font>
    </dxf>
    <dxf>
      <fill>
        <patternFill>
          <bgColor rgb="FFFFC000"/>
        </patternFill>
      </fill>
    </dxf>
    <dxf>
      <font>
        <color rgb="FFFF0000"/>
      </font>
    </dxf>
    <dxf>
      <font>
        <color theme="0" tint="-0.24994659260841701"/>
      </font>
    </dxf>
    <dxf>
      <font>
        <color rgb="FFFF0000"/>
      </font>
    </dxf>
    <dxf>
      <font>
        <color theme="0" tint="-0.499984740745262"/>
      </font>
      <fill>
        <patternFill>
          <bgColor theme="0" tint="-0.14996795556505021"/>
        </patternFill>
      </fill>
    </dxf>
    <dxf>
      <font>
        <color auto="1"/>
      </font>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FFC000"/>
        </patternFill>
      </fill>
    </dxf>
    <dxf>
      <font>
        <color theme="0" tint="-0.24994659260841701"/>
      </font>
    </dxf>
    <dxf>
      <font>
        <color theme="0" tint="-0.24994659260841701"/>
      </font>
    </dxf>
    <dxf>
      <font>
        <color rgb="FFFF0000"/>
      </font>
    </dxf>
    <dxf>
      <font>
        <color rgb="FFFF0000"/>
      </font>
    </dxf>
    <dxf>
      <font>
        <b val="0"/>
        <i val="0"/>
        <color rgb="FFFF0000"/>
      </font>
    </dxf>
    <dxf>
      <font>
        <color rgb="FFFF0000"/>
      </font>
    </dxf>
    <dxf>
      <font>
        <color rgb="FFFF0000"/>
      </font>
    </dxf>
    <dxf>
      <font>
        <color theme="0" tint="-0.24994659260841701"/>
      </font>
    </dxf>
    <dxf>
      <font>
        <color rgb="FFFF0000"/>
      </font>
    </dxf>
    <dxf>
      <font>
        <color rgb="FFFF0000"/>
      </font>
    </dxf>
    <dxf>
      <font>
        <color theme="0" tint="-0.24994659260841701"/>
      </font>
    </dxf>
    <dxf>
      <font>
        <color rgb="FFFF0000"/>
      </font>
    </dxf>
    <dxf>
      <fill>
        <patternFill>
          <bgColor rgb="FFFFCCCC"/>
        </patternFill>
      </fill>
    </dxf>
    <dxf>
      <fill>
        <patternFill>
          <bgColor rgb="FFFFCCCC"/>
        </patternFill>
      </fill>
    </dxf>
    <dxf>
      <fill>
        <patternFill>
          <bgColor theme="0" tint="-0.14996795556505021"/>
        </patternFill>
      </fill>
    </dxf>
    <dxf>
      <font>
        <b/>
        <i val="0"/>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color rgb="FFFF0000"/>
      </font>
    </dxf>
    <dxf>
      <fill>
        <patternFill>
          <bgColor rgb="FFFFC000"/>
        </patternFill>
      </fill>
    </dxf>
    <dxf>
      <font>
        <color rgb="FFFF0000"/>
      </font>
    </dxf>
    <dxf>
      <font>
        <color theme="0" tint="-0.24994659260841701"/>
      </font>
    </dxf>
    <dxf>
      <font>
        <color rgb="FFFF0000"/>
      </font>
    </dxf>
    <dxf>
      <font>
        <color theme="0" tint="-0.499984740745262"/>
      </font>
      <fill>
        <patternFill>
          <bgColor theme="0" tint="-0.14996795556505021"/>
        </patternFill>
      </fill>
    </dxf>
    <dxf>
      <font>
        <color auto="1"/>
      </font>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FFC000"/>
        </patternFill>
      </fill>
    </dxf>
    <dxf>
      <font>
        <color theme="0" tint="-0.24994659260841701"/>
      </font>
    </dxf>
    <dxf>
      <font>
        <color theme="0" tint="-0.24994659260841701"/>
      </font>
    </dxf>
    <dxf>
      <font>
        <color rgb="FFFF0000"/>
      </font>
    </dxf>
    <dxf>
      <font>
        <color rgb="FFFF0000"/>
      </font>
    </dxf>
    <dxf>
      <font>
        <b val="0"/>
        <i val="0"/>
        <color rgb="FFFF0000"/>
      </font>
    </dxf>
    <dxf>
      <font>
        <color rgb="FFFF0000"/>
      </font>
    </dxf>
    <dxf>
      <font>
        <color rgb="FFFF0000"/>
      </font>
    </dxf>
    <dxf>
      <font>
        <color theme="0" tint="-0.24994659260841701"/>
      </font>
    </dxf>
    <dxf>
      <font>
        <color rgb="FFFF0000"/>
      </font>
    </dxf>
    <dxf>
      <font>
        <color rgb="FFFF0000"/>
      </font>
    </dxf>
    <dxf>
      <font>
        <color theme="0" tint="-0.24994659260841701"/>
      </font>
    </dxf>
    <dxf>
      <font>
        <color rgb="FFFF0000"/>
      </font>
    </dxf>
    <dxf>
      <fill>
        <patternFill>
          <bgColor rgb="FFFFCCCC"/>
        </patternFill>
      </fill>
    </dxf>
    <dxf>
      <fill>
        <patternFill>
          <bgColor rgb="FFFFCCCC"/>
        </patternFill>
      </fill>
    </dxf>
    <dxf>
      <fill>
        <patternFill>
          <bgColor theme="0" tint="-0.14996795556505021"/>
        </patternFill>
      </fill>
    </dxf>
    <dxf>
      <font>
        <b/>
        <i val="0"/>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color rgb="FFFF0000"/>
      </font>
    </dxf>
    <dxf>
      <fill>
        <patternFill>
          <bgColor rgb="FFFFC000"/>
        </patternFill>
      </fill>
    </dxf>
    <dxf>
      <font>
        <color rgb="FFFF0000"/>
      </font>
    </dxf>
    <dxf>
      <font>
        <color theme="0" tint="-0.24994659260841701"/>
      </font>
    </dxf>
    <dxf>
      <font>
        <color rgb="FFFF0000"/>
      </font>
    </dxf>
    <dxf>
      <font>
        <color theme="0" tint="-0.499984740745262"/>
      </font>
      <fill>
        <patternFill>
          <bgColor theme="0" tint="-0.14996795556505021"/>
        </patternFill>
      </fill>
    </dxf>
    <dxf>
      <font>
        <color auto="1"/>
      </font>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FFC000"/>
        </patternFill>
      </fill>
    </dxf>
    <dxf>
      <font>
        <color theme="0" tint="-0.24994659260841701"/>
      </font>
    </dxf>
    <dxf>
      <font>
        <color theme="0" tint="-0.24994659260841701"/>
      </font>
    </dxf>
    <dxf>
      <font>
        <color rgb="FFFF0000"/>
      </font>
    </dxf>
    <dxf>
      <font>
        <color rgb="FFFF0000"/>
      </font>
    </dxf>
    <dxf>
      <font>
        <b val="0"/>
        <i val="0"/>
        <color rgb="FFFF0000"/>
      </font>
    </dxf>
    <dxf>
      <font>
        <color rgb="FFFF0000"/>
      </font>
    </dxf>
    <dxf>
      <font>
        <color rgb="FFFF0000"/>
      </font>
    </dxf>
    <dxf>
      <font>
        <color theme="0" tint="-0.24994659260841701"/>
      </font>
    </dxf>
    <dxf>
      <font>
        <color rgb="FFFF0000"/>
      </font>
    </dxf>
    <dxf>
      <font>
        <color rgb="FFFF0000"/>
      </font>
    </dxf>
    <dxf>
      <font>
        <color theme="0" tint="-0.24994659260841701"/>
      </font>
    </dxf>
    <dxf>
      <font>
        <color rgb="FFFF0000"/>
      </font>
    </dxf>
    <dxf>
      <fill>
        <patternFill>
          <bgColor rgb="FFFFCCCC"/>
        </patternFill>
      </fill>
    </dxf>
    <dxf>
      <fill>
        <patternFill>
          <bgColor rgb="FFFFCCCC"/>
        </patternFill>
      </fill>
    </dxf>
    <dxf>
      <fill>
        <patternFill>
          <bgColor theme="0" tint="-0.14996795556505021"/>
        </patternFill>
      </fill>
    </dxf>
    <dxf>
      <font>
        <b/>
        <i val="0"/>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color rgb="FFFF0000"/>
      </font>
    </dxf>
    <dxf>
      <fill>
        <patternFill>
          <bgColor rgb="FFFFC000"/>
        </patternFill>
      </fill>
    </dxf>
    <dxf>
      <font>
        <color rgb="FFFF0000"/>
      </font>
    </dxf>
    <dxf>
      <font>
        <color theme="0" tint="-0.24994659260841701"/>
      </font>
    </dxf>
    <dxf>
      <font>
        <color rgb="FFFF0000"/>
      </font>
    </dxf>
    <dxf>
      <font>
        <color theme="0" tint="-0.499984740745262"/>
      </font>
      <fill>
        <patternFill>
          <bgColor theme="0" tint="-0.14996795556505021"/>
        </patternFill>
      </fill>
    </dxf>
    <dxf>
      <font>
        <color auto="1"/>
      </font>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FFC000"/>
        </patternFill>
      </fill>
    </dxf>
    <dxf>
      <font>
        <color theme="0" tint="-0.24994659260841701"/>
      </font>
    </dxf>
    <dxf>
      <font>
        <color theme="0" tint="-0.24994659260841701"/>
      </font>
    </dxf>
    <dxf>
      <font>
        <color rgb="FFFF0000"/>
      </font>
    </dxf>
    <dxf>
      <font>
        <color rgb="FFFF0000"/>
      </font>
    </dxf>
    <dxf>
      <font>
        <b val="0"/>
        <i val="0"/>
        <color rgb="FFFF0000"/>
      </font>
    </dxf>
    <dxf>
      <font>
        <color rgb="FFFF0000"/>
      </font>
    </dxf>
    <dxf>
      <font>
        <color rgb="FFFF0000"/>
      </font>
    </dxf>
    <dxf>
      <font>
        <color theme="0" tint="-0.24994659260841701"/>
      </font>
    </dxf>
    <dxf>
      <font>
        <color rgb="FFFF0000"/>
      </font>
    </dxf>
    <dxf>
      <font>
        <color rgb="FFFF0000"/>
      </font>
    </dxf>
    <dxf>
      <font>
        <color theme="0" tint="-0.24994659260841701"/>
      </font>
    </dxf>
    <dxf>
      <font>
        <color rgb="FFFF0000"/>
      </font>
    </dxf>
    <dxf>
      <fill>
        <patternFill>
          <bgColor rgb="FFFFCCCC"/>
        </patternFill>
      </fill>
    </dxf>
    <dxf>
      <fill>
        <patternFill>
          <bgColor rgb="FFFFCCCC"/>
        </patternFill>
      </fill>
    </dxf>
    <dxf>
      <fill>
        <patternFill>
          <bgColor theme="0" tint="-0.14996795556505021"/>
        </patternFill>
      </fill>
    </dxf>
    <dxf>
      <font>
        <b/>
        <i val="0"/>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color rgb="FFFF0000"/>
      </font>
    </dxf>
    <dxf>
      <fill>
        <patternFill>
          <bgColor rgb="FFFFC000"/>
        </patternFill>
      </fill>
    </dxf>
    <dxf>
      <font>
        <color rgb="FFFF0000"/>
      </font>
    </dxf>
    <dxf>
      <font>
        <color theme="0" tint="-0.24994659260841701"/>
      </font>
    </dxf>
    <dxf>
      <font>
        <color rgb="FFFF0000"/>
      </font>
    </dxf>
    <dxf>
      <font>
        <color theme="0" tint="-0.499984740745262"/>
      </font>
      <fill>
        <patternFill>
          <bgColor theme="0" tint="-0.14996795556505021"/>
        </patternFill>
      </fill>
    </dxf>
    <dxf>
      <font>
        <color auto="1"/>
      </font>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FFC000"/>
        </patternFill>
      </fill>
    </dxf>
    <dxf>
      <font>
        <color theme="0" tint="-0.24994659260841701"/>
      </font>
    </dxf>
    <dxf>
      <font>
        <color theme="0" tint="-0.24994659260841701"/>
      </font>
    </dxf>
    <dxf>
      <font>
        <color rgb="FFFF0000"/>
      </font>
    </dxf>
    <dxf>
      <font>
        <color rgb="FFFF0000"/>
      </font>
    </dxf>
    <dxf>
      <font>
        <b val="0"/>
        <i val="0"/>
        <color rgb="FFFF0000"/>
      </font>
    </dxf>
    <dxf>
      <font>
        <color rgb="FFFF0000"/>
      </font>
    </dxf>
    <dxf>
      <font>
        <color rgb="FFFF0000"/>
      </font>
    </dxf>
    <dxf>
      <font>
        <color theme="0" tint="-0.24994659260841701"/>
      </font>
    </dxf>
    <dxf>
      <font>
        <color rgb="FFFF0000"/>
      </font>
    </dxf>
    <dxf>
      <font>
        <color rgb="FFFF0000"/>
      </font>
    </dxf>
    <dxf>
      <font>
        <color theme="0" tint="-0.24994659260841701"/>
      </font>
    </dxf>
    <dxf>
      <font>
        <color rgb="FFFF0000"/>
      </font>
    </dxf>
    <dxf>
      <fill>
        <patternFill>
          <bgColor rgb="FFFFCCCC"/>
        </patternFill>
      </fill>
    </dxf>
    <dxf>
      <fill>
        <patternFill>
          <bgColor rgb="FFFFCCCC"/>
        </patternFill>
      </fill>
    </dxf>
    <dxf>
      <fill>
        <patternFill>
          <bgColor theme="0" tint="-0.14996795556505021"/>
        </patternFill>
      </fill>
    </dxf>
    <dxf>
      <font>
        <b/>
        <i val="0"/>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color rgb="FFFF0000"/>
      </font>
    </dxf>
    <dxf>
      <fill>
        <patternFill>
          <bgColor rgb="FFFFC000"/>
        </patternFill>
      </fill>
    </dxf>
    <dxf>
      <font>
        <color rgb="FFFF0000"/>
      </font>
    </dxf>
    <dxf>
      <font>
        <color theme="0" tint="-0.24994659260841701"/>
      </font>
    </dxf>
    <dxf>
      <font>
        <color rgb="FFFF0000"/>
      </font>
    </dxf>
    <dxf>
      <fill>
        <patternFill>
          <bgColor rgb="FFFFC000"/>
        </patternFill>
      </fill>
    </dxf>
    <dxf>
      <font>
        <color rgb="FFFF0000"/>
      </font>
    </dxf>
    <dxf>
      <font>
        <color theme="0" tint="-0.24994659260841701"/>
      </font>
    </dxf>
    <dxf>
      <font>
        <color rgb="FFFF0000"/>
      </font>
    </dxf>
    <dxf>
      <fill>
        <patternFill>
          <bgColor rgb="FFFFC000"/>
        </patternFill>
      </fill>
    </dxf>
    <dxf>
      <font>
        <color rgb="FFFF0000"/>
      </font>
    </dxf>
    <dxf>
      <font>
        <color theme="0" tint="-0.24994659260841701"/>
      </font>
    </dxf>
    <dxf>
      <font>
        <color rgb="FFFF0000"/>
      </font>
    </dxf>
    <dxf>
      <fill>
        <patternFill>
          <bgColor rgb="FFFFC000"/>
        </patternFill>
      </fill>
    </dxf>
    <dxf>
      <font>
        <color rgb="FFFF0000"/>
      </font>
    </dxf>
    <dxf>
      <font>
        <color theme="0" tint="-0.24994659260841701"/>
      </font>
    </dxf>
    <dxf>
      <font>
        <color rgb="FFFF0000"/>
      </font>
    </dxf>
    <dxf>
      <fill>
        <patternFill>
          <bgColor rgb="FFFFC000"/>
        </patternFill>
      </fill>
    </dxf>
    <dxf>
      <font>
        <color rgb="FFFF0000"/>
      </font>
    </dxf>
    <dxf>
      <font>
        <color theme="0" tint="-0.24994659260841701"/>
      </font>
    </dxf>
    <dxf>
      <font>
        <color rgb="FFFF0000"/>
      </font>
    </dxf>
    <dxf>
      <fill>
        <patternFill>
          <bgColor rgb="FFFFC000"/>
        </patternFill>
      </fill>
    </dxf>
    <dxf>
      <font>
        <color rgb="FFFF0000"/>
      </font>
    </dxf>
    <dxf>
      <font>
        <color theme="0" tint="-0.24994659260841701"/>
      </font>
    </dxf>
    <dxf>
      <font>
        <color rgb="FFFF0000"/>
      </font>
    </dxf>
    <dxf>
      <fill>
        <patternFill>
          <bgColor rgb="FFFFC000"/>
        </patternFill>
      </fill>
    </dxf>
    <dxf>
      <font>
        <color rgb="FFFF0000"/>
      </font>
    </dxf>
    <dxf>
      <font>
        <color theme="0" tint="-0.24994659260841701"/>
      </font>
    </dxf>
    <dxf>
      <font>
        <color rgb="FFFF0000"/>
      </font>
    </dxf>
    <dxf>
      <fill>
        <patternFill>
          <bgColor rgb="FFFFC000"/>
        </patternFill>
      </fill>
    </dxf>
    <dxf>
      <font>
        <color rgb="FFFF0000"/>
      </font>
    </dxf>
    <dxf>
      <font>
        <color theme="0" tint="-0.24994659260841701"/>
      </font>
    </dxf>
    <dxf>
      <font>
        <color rgb="FFFF0000"/>
      </font>
    </dxf>
    <dxf>
      <fill>
        <patternFill>
          <bgColor rgb="FFFFC000"/>
        </patternFill>
      </fill>
    </dxf>
    <dxf>
      <font>
        <color rgb="FFFF0000"/>
      </font>
    </dxf>
    <dxf>
      <font>
        <color theme="0" tint="-0.24994659260841701"/>
      </font>
    </dxf>
    <dxf>
      <font>
        <color rgb="FFFF0000"/>
      </font>
    </dxf>
    <dxf>
      <fill>
        <patternFill>
          <bgColor rgb="FFFFC000"/>
        </patternFill>
      </fill>
    </dxf>
    <dxf>
      <font>
        <color rgb="FFFF0000"/>
      </font>
    </dxf>
    <dxf>
      <font>
        <color theme="0" tint="-0.24994659260841701"/>
      </font>
    </dxf>
    <dxf>
      <font>
        <color rgb="FFFF0000"/>
      </font>
    </dxf>
    <dxf>
      <fill>
        <patternFill>
          <bgColor rgb="FFFFC000"/>
        </patternFill>
      </fill>
    </dxf>
    <dxf>
      <font>
        <color rgb="FFFF0000"/>
      </font>
    </dxf>
    <dxf>
      <font>
        <color theme="0" tint="-0.24994659260841701"/>
      </font>
    </dxf>
    <dxf>
      <font>
        <color rgb="FFFF0000"/>
      </font>
    </dxf>
    <dxf>
      <fill>
        <patternFill>
          <bgColor rgb="FFFFC000"/>
        </patternFill>
      </fill>
    </dxf>
    <dxf>
      <font>
        <color rgb="FFFF0000"/>
      </font>
    </dxf>
    <dxf>
      <font>
        <color theme="0" tint="-0.24994659260841701"/>
      </font>
    </dxf>
    <dxf>
      <font>
        <color rgb="FFFF0000"/>
      </font>
    </dxf>
    <dxf>
      <fill>
        <patternFill>
          <bgColor rgb="FFFFC000"/>
        </patternFill>
      </fill>
    </dxf>
    <dxf>
      <font>
        <color rgb="FFFF0000"/>
      </font>
    </dxf>
    <dxf>
      <font>
        <color theme="0" tint="-0.24994659260841701"/>
      </font>
    </dxf>
    <dxf>
      <font>
        <color rgb="FFFF0000"/>
      </font>
    </dxf>
    <dxf>
      <fill>
        <patternFill>
          <bgColor rgb="FFFFC000"/>
        </patternFill>
      </fill>
    </dxf>
    <dxf>
      <font>
        <color rgb="FFFF0000"/>
      </font>
    </dxf>
    <dxf>
      <font>
        <color theme="0" tint="-0.24994659260841701"/>
      </font>
    </dxf>
    <dxf>
      <font>
        <color rgb="FFFF0000"/>
      </font>
    </dxf>
    <dxf>
      <fill>
        <patternFill>
          <bgColor rgb="FFFFC000"/>
        </patternFill>
      </fill>
    </dxf>
    <dxf>
      <font>
        <color rgb="FFFF0000"/>
      </font>
    </dxf>
    <dxf>
      <font>
        <color theme="0" tint="-0.24994659260841701"/>
      </font>
    </dxf>
    <dxf>
      <font>
        <color rgb="FFFF0000"/>
      </font>
    </dxf>
    <dxf>
      <fill>
        <patternFill>
          <bgColor rgb="FFFFC000"/>
        </patternFill>
      </fill>
    </dxf>
    <dxf>
      <font>
        <color rgb="FFFF0000"/>
      </font>
    </dxf>
    <dxf>
      <font>
        <color theme="0" tint="-0.24994659260841701"/>
      </font>
    </dxf>
    <dxf>
      <font>
        <color rgb="FFFF0000"/>
      </font>
    </dxf>
    <dxf>
      <fill>
        <patternFill>
          <bgColor rgb="FFFFC000"/>
        </patternFill>
      </fill>
    </dxf>
    <dxf>
      <font>
        <color rgb="FFFF0000"/>
      </font>
    </dxf>
    <dxf>
      <font>
        <color theme="0" tint="-0.24994659260841701"/>
      </font>
    </dxf>
    <dxf>
      <font>
        <color rgb="FFFF0000"/>
      </font>
    </dxf>
    <dxf>
      <fill>
        <patternFill>
          <bgColor rgb="FFFFC000"/>
        </patternFill>
      </fill>
    </dxf>
    <dxf>
      <font>
        <color rgb="FFFF0000"/>
      </font>
    </dxf>
    <dxf>
      <font>
        <color theme="0" tint="-0.24994659260841701"/>
      </font>
    </dxf>
    <dxf>
      <font>
        <color rgb="FFFF0000"/>
      </font>
    </dxf>
    <dxf>
      <fill>
        <patternFill>
          <bgColor rgb="FFFFC000"/>
        </patternFill>
      </fill>
    </dxf>
    <dxf>
      <font>
        <color rgb="FFFF0000"/>
      </font>
    </dxf>
    <dxf>
      <font>
        <color theme="0" tint="-0.24994659260841701"/>
      </font>
    </dxf>
    <dxf>
      <font>
        <color rgb="FFFF0000"/>
      </font>
    </dxf>
    <dxf>
      <fill>
        <patternFill>
          <bgColor rgb="FFFFC000"/>
        </patternFill>
      </fill>
    </dxf>
    <dxf>
      <font>
        <color rgb="FFFF0000"/>
      </font>
    </dxf>
    <dxf>
      <font>
        <color theme="0" tint="-0.24994659260841701"/>
      </font>
    </dxf>
    <dxf>
      <font>
        <color rgb="FFFF0000"/>
      </font>
    </dxf>
    <dxf>
      <fill>
        <patternFill>
          <bgColor rgb="FFFFC000"/>
        </patternFill>
      </fill>
    </dxf>
    <dxf>
      <font>
        <color rgb="FFFF0000"/>
      </font>
    </dxf>
    <dxf>
      <font>
        <color theme="0" tint="-0.24994659260841701"/>
      </font>
    </dxf>
    <dxf>
      <font>
        <color rgb="FFFF0000"/>
      </font>
    </dxf>
    <dxf>
      <fill>
        <patternFill>
          <bgColor rgb="FFFFC000"/>
        </patternFill>
      </fill>
    </dxf>
    <dxf>
      <font>
        <color rgb="FFFF0000"/>
      </font>
    </dxf>
    <dxf>
      <font>
        <color theme="0" tint="-0.24994659260841701"/>
      </font>
    </dxf>
    <dxf>
      <font>
        <color rgb="FFFF0000"/>
      </font>
    </dxf>
    <dxf>
      <fill>
        <patternFill>
          <bgColor rgb="FFFFC000"/>
        </patternFill>
      </fill>
    </dxf>
    <dxf>
      <font>
        <color rgb="FFFF0000"/>
      </font>
    </dxf>
    <dxf>
      <font>
        <color theme="0" tint="-0.24994659260841701"/>
      </font>
    </dxf>
    <dxf>
      <font>
        <color rgb="FFFF0000"/>
      </font>
    </dxf>
    <dxf>
      <fill>
        <patternFill>
          <bgColor rgb="FFFFC000"/>
        </patternFill>
      </fill>
    </dxf>
    <dxf>
      <font>
        <color rgb="FFFF0000"/>
      </font>
    </dxf>
    <dxf>
      <font>
        <color theme="0" tint="-0.24994659260841701"/>
      </font>
    </dxf>
    <dxf>
      <font>
        <color rgb="FFFF0000"/>
      </font>
    </dxf>
    <dxf>
      <fill>
        <patternFill>
          <bgColor rgb="FFFFC000"/>
        </patternFill>
      </fill>
    </dxf>
    <dxf>
      <font>
        <color rgb="FFFF0000"/>
      </font>
    </dxf>
    <dxf>
      <font>
        <color theme="0" tint="-0.24994659260841701"/>
      </font>
    </dxf>
    <dxf>
      <font>
        <color rgb="FFFF0000"/>
      </font>
    </dxf>
    <dxf>
      <fill>
        <patternFill>
          <bgColor rgb="FFFFC000"/>
        </patternFill>
      </fill>
    </dxf>
    <dxf>
      <font>
        <color rgb="FFFF0000"/>
      </font>
    </dxf>
    <dxf>
      <font>
        <color theme="0" tint="-0.24994659260841701"/>
      </font>
    </dxf>
    <dxf>
      <font>
        <color rgb="FFFF0000"/>
      </font>
    </dxf>
    <dxf>
      <fill>
        <patternFill>
          <bgColor rgb="FFFFC000"/>
        </patternFill>
      </fill>
    </dxf>
    <dxf>
      <font>
        <color rgb="FFFF0000"/>
      </font>
    </dxf>
    <dxf>
      <font>
        <color theme="0" tint="-0.24994659260841701"/>
      </font>
    </dxf>
    <dxf>
      <font>
        <color rgb="FFFF0000"/>
      </font>
    </dxf>
    <dxf>
      <fill>
        <patternFill>
          <bgColor rgb="FFFFC000"/>
        </patternFill>
      </fill>
    </dxf>
    <dxf>
      <font>
        <color rgb="FFFF0000"/>
      </font>
    </dxf>
    <dxf>
      <font>
        <color theme="0" tint="-0.24994659260841701"/>
      </font>
    </dxf>
    <dxf>
      <font>
        <color rgb="FFFF0000"/>
      </font>
    </dxf>
    <dxf>
      <fill>
        <patternFill>
          <bgColor rgb="FFFFC000"/>
        </patternFill>
      </fill>
    </dxf>
    <dxf>
      <font>
        <color rgb="FFFF0000"/>
      </font>
    </dxf>
    <dxf>
      <font>
        <color theme="0" tint="-0.24994659260841701"/>
      </font>
    </dxf>
    <dxf>
      <font>
        <color rgb="FFFF0000"/>
      </font>
    </dxf>
    <dxf>
      <fill>
        <patternFill>
          <bgColor rgb="FFFFC000"/>
        </patternFill>
      </fill>
    </dxf>
    <dxf>
      <font>
        <color rgb="FFFF0000"/>
      </font>
    </dxf>
    <dxf>
      <font>
        <color theme="0" tint="-0.24994659260841701"/>
      </font>
    </dxf>
    <dxf>
      <font>
        <color rgb="FFFF0000"/>
      </font>
    </dxf>
    <dxf>
      <fill>
        <patternFill>
          <bgColor rgb="FFFFC000"/>
        </patternFill>
      </fill>
    </dxf>
    <dxf>
      <font>
        <color rgb="FFFF0000"/>
      </font>
    </dxf>
    <dxf>
      <font>
        <color theme="0" tint="-0.24994659260841701"/>
      </font>
    </dxf>
    <dxf>
      <font>
        <color rgb="FFFF0000"/>
      </font>
    </dxf>
    <dxf>
      <fill>
        <patternFill>
          <bgColor rgb="FFFFC000"/>
        </patternFill>
      </fill>
    </dxf>
    <dxf>
      <font>
        <color rgb="FFFF0000"/>
      </font>
    </dxf>
    <dxf>
      <font>
        <color theme="0" tint="-0.24994659260841701"/>
      </font>
    </dxf>
    <dxf>
      <font>
        <color rgb="FFFF0000"/>
      </font>
    </dxf>
    <dxf>
      <fill>
        <patternFill>
          <bgColor rgb="FFFFC000"/>
        </patternFill>
      </fill>
    </dxf>
    <dxf>
      <font>
        <color rgb="FFFF0000"/>
      </font>
    </dxf>
    <dxf>
      <font>
        <color theme="0" tint="-0.24994659260841701"/>
      </font>
    </dxf>
    <dxf>
      <font>
        <color rgb="FFFF0000"/>
      </font>
    </dxf>
    <dxf>
      <fill>
        <patternFill>
          <bgColor rgb="FFFFC000"/>
        </patternFill>
      </fill>
    </dxf>
    <dxf>
      <font>
        <color rgb="FFFF0000"/>
      </font>
    </dxf>
    <dxf>
      <font>
        <color theme="0" tint="-0.24994659260841701"/>
      </font>
    </dxf>
    <dxf>
      <font>
        <color rgb="FFFF0000"/>
      </font>
    </dxf>
    <dxf>
      <fill>
        <patternFill>
          <bgColor rgb="FFFFC000"/>
        </patternFill>
      </fill>
    </dxf>
    <dxf>
      <font>
        <color rgb="FFFF0000"/>
      </font>
    </dxf>
    <dxf>
      <font>
        <color theme="0" tint="-0.24994659260841701"/>
      </font>
    </dxf>
    <dxf>
      <font>
        <color rgb="FFFF0000"/>
      </font>
    </dxf>
    <dxf>
      <font>
        <color theme="0" tint="-0.499984740745262"/>
      </font>
      <fill>
        <patternFill>
          <bgColor theme="0" tint="-0.14996795556505021"/>
        </patternFill>
      </fill>
    </dxf>
    <dxf>
      <font>
        <color auto="1"/>
      </font>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FFC000"/>
        </patternFill>
      </fill>
    </dxf>
    <dxf>
      <font>
        <color theme="0" tint="-0.24994659260841701"/>
      </font>
    </dxf>
    <dxf>
      <font>
        <color theme="0" tint="-0.24994659260841701"/>
      </font>
    </dxf>
    <dxf>
      <font>
        <color rgb="FFFF0000"/>
      </font>
    </dxf>
    <dxf>
      <font>
        <color theme="0" tint="-0.499984740745262"/>
      </font>
      <fill>
        <patternFill>
          <bgColor theme="0" tint="-0.14996795556505021"/>
        </patternFill>
      </fill>
    </dxf>
    <dxf>
      <font>
        <color auto="1"/>
      </font>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FFC000"/>
        </patternFill>
      </fill>
    </dxf>
    <dxf>
      <font>
        <color theme="0" tint="-0.24994659260841701"/>
      </font>
    </dxf>
    <dxf>
      <font>
        <color theme="0" tint="-0.24994659260841701"/>
      </font>
    </dxf>
    <dxf>
      <font>
        <color rgb="FFFF0000"/>
      </font>
    </dxf>
    <dxf>
      <font>
        <color theme="0" tint="-0.499984740745262"/>
      </font>
      <fill>
        <patternFill>
          <bgColor theme="0" tint="-0.14996795556505021"/>
        </patternFill>
      </fill>
    </dxf>
    <dxf>
      <font>
        <color auto="1"/>
      </font>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FFC000"/>
        </patternFill>
      </fill>
    </dxf>
    <dxf>
      <font>
        <color theme="0" tint="-0.24994659260841701"/>
      </font>
    </dxf>
    <dxf>
      <font>
        <color theme="0" tint="-0.24994659260841701"/>
      </font>
    </dxf>
    <dxf>
      <font>
        <color rgb="FFFF0000"/>
      </font>
    </dxf>
    <dxf>
      <font>
        <color theme="0" tint="-0.499984740745262"/>
      </font>
      <fill>
        <patternFill>
          <bgColor theme="0" tint="-0.14996795556505021"/>
        </patternFill>
      </fill>
    </dxf>
    <dxf>
      <font>
        <color auto="1"/>
      </font>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FFC000"/>
        </patternFill>
      </fill>
    </dxf>
    <dxf>
      <font>
        <color theme="0" tint="-0.24994659260841701"/>
      </font>
    </dxf>
    <dxf>
      <font>
        <color theme="0" tint="-0.24994659260841701"/>
      </font>
    </dxf>
    <dxf>
      <font>
        <color rgb="FFFF0000"/>
      </font>
    </dxf>
    <dxf>
      <font>
        <color theme="0" tint="-0.499984740745262"/>
      </font>
      <fill>
        <patternFill>
          <bgColor theme="0" tint="-0.14996795556505021"/>
        </patternFill>
      </fill>
    </dxf>
    <dxf>
      <font>
        <color auto="1"/>
      </font>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FFC000"/>
        </patternFill>
      </fill>
    </dxf>
    <dxf>
      <font>
        <color theme="0" tint="-0.24994659260841701"/>
      </font>
    </dxf>
    <dxf>
      <font>
        <color theme="0" tint="-0.24994659260841701"/>
      </font>
    </dxf>
    <dxf>
      <font>
        <color rgb="FFFF0000"/>
      </font>
    </dxf>
    <dxf>
      <font>
        <color theme="0" tint="-0.499984740745262"/>
      </font>
      <fill>
        <patternFill>
          <bgColor theme="0" tint="-0.14996795556505021"/>
        </patternFill>
      </fill>
    </dxf>
    <dxf>
      <font>
        <color auto="1"/>
      </font>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FFC000"/>
        </patternFill>
      </fill>
    </dxf>
    <dxf>
      <font>
        <color theme="0" tint="-0.24994659260841701"/>
      </font>
    </dxf>
    <dxf>
      <font>
        <color theme="0" tint="-0.24994659260841701"/>
      </font>
    </dxf>
    <dxf>
      <font>
        <color rgb="FFFF0000"/>
      </font>
    </dxf>
    <dxf>
      <font>
        <color theme="0" tint="-0.499984740745262"/>
      </font>
      <fill>
        <patternFill>
          <bgColor theme="0" tint="-0.14996795556505021"/>
        </patternFill>
      </fill>
    </dxf>
    <dxf>
      <font>
        <color auto="1"/>
      </font>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FFC000"/>
        </patternFill>
      </fill>
    </dxf>
    <dxf>
      <font>
        <color theme="0" tint="-0.24994659260841701"/>
      </font>
    </dxf>
    <dxf>
      <font>
        <color theme="0" tint="-0.24994659260841701"/>
      </font>
    </dxf>
    <dxf>
      <font>
        <color rgb="FFFF0000"/>
      </font>
    </dxf>
    <dxf>
      <font>
        <color theme="0" tint="-0.499984740745262"/>
      </font>
      <fill>
        <patternFill>
          <bgColor theme="0" tint="-0.14996795556505021"/>
        </patternFill>
      </fill>
    </dxf>
    <dxf>
      <font>
        <color auto="1"/>
      </font>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FFC000"/>
        </patternFill>
      </fill>
    </dxf>
    <dxf>
      <font>
        <color theme="0" tint="-0.24994659260841701"/>
      </font>
    </dxf>
    <dxf>
      <font>
        <color theme="0" tint="-0.24994659260841701"/>
      </font>
    </dxf>
    <dxf>
      <font>
        <color rgb="FFFF0000"/>
      </font>
    </dxf>
    <dxf>
      <font>
        <color theme="0" tint="-0.499984740745262"/>
      </font>
      <fill>
        <patternFill>
          <bgColor theme="0" tint="-0.14996795556505021"/>
        </patternFill>
      </fill>
    </dxf>
    <dxf>
      <font>
        <color auto="1"/>
      </font>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FFC000"/>
        </patternFill>
      </fill>
    </dxf>
    <dxf>
      <font>
        <color theme="0" tint="-0.24994659260841701"/>
      </font>
    </dxf>
    <dxf>
      <font>
        <color theme="0" tint="-0.24994659260841701"/>
      </font>
    </dxf>
    <dxf>
      <font>
        <color rgb="FFFF0000"/>
      </font>
    </dxf>
    <dxf>
      <font>
        <color theme="0" tint="-0.499984740745262"/>
      </font>
      <fill>
        <patternFill>
          <bgColor theme="0" tint="-0.14996795556505021"/>
        </patternFill>
      </fill>
    </dxf>
    <dxf>
      <font>
        <color auto="1"/>
      </font>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FFC000"/>
        </patternFill>
      </fill>
    </dxf>
    <dxf>
      <font>
        <color theme="0" tint="-0.24994659260841701"/>
      </font>
    </dxf>
    <dxf>
      <font>
        <color theme="0" tint="-0.24994659260841701"/>
      </font>
    </dxf>
    <dxf>
      <font>
        <color rgb="FFFF0000"/>
      </font>
    </dxf>
    <dxf>
      <font>
        <color theme="0" tint="-0.499984740745262"/>
      </font>
      <fill>
        <patternFill>
          <bgColor theme="0" tint="-0.14996795556505021"/>
        </patternFill>
      </fill>
    </dxf>
    <dxf>
      <font>
        <color auto="1"/>
      </font>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FFC000"/>
        </patternFill>
      </fill>
    </dxf>
    <dxf>
      <font>
        <color theme="0" tint="-0.24994659260841701"/>
      </font>
    </dxf>
    <dxf>
      <font>
        <color theme="0" tint="-0.24994659260841701"/>
      </font>
    </dxf>
    <dxf>
      <font>
        <color rgb="FFFF0000"/>
      </font>
    </dxf>
    <dxf>
      <font>
        <color theme="0" tint="-0.499984740745262"/>
      </font>
      <fill>
        <patternFill>
          <bgColor theme="0" tint="-0.14996795556505021"/>
        </patternFill>
      </fill>
    </dxf>
    <dxf>
      <font>
        <color auto="1"/>
      </font>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FFC000"/>
        </patternFill>
      </fill>
    </dxf>
    <dxf>
      <font>
        <color theme="0" tint="-0.24994659260841701"/>
      </font>
    </dxf>
    <dxf>
      <font>
        <color theme="0" tint="-0.24994659260841701"/>
      </font>
    </dxf>
    <dxf>
      <font>
        <color rgb="FFFF0000"/>
      </font>
    </dxf>
    <dxf>
      <font>
        <color theme="0" tint="-0.499984740745262"/>
      </font>
      <fill>
        <patternFill>
          <bgColor theme="0" tint="-0.14996795556505021"/>
        </patternFill>
      </fill>
    </dxf>
    <dxf>
      <font>
        <color auto="1"/>
      </font>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FFC000"/>
        </patternFill>
      </fill>
    </dxf>
    <dxf>
      <font>
        <color theme="0" tint="-0.24994659260841701"/>
      </font>
    </dxf>
    <dxf>
      <font>
        <color theme="0" tint="-0.24994659260841701"/>
      </font>
    </dxf>
    <dxf>
      <font>
        <color rgb="FFFF0000"/>
      </font>
    </dxf>
    <dxf>
      <font>
        <color theme="0" tint="-0.499984740745262"/>
      </font>
      <fill>
        <patternFill>
          <bgColor theme="0" tint="-0.14996795556505021"/>
        </patternFill>
      </fill>
    </dxf>
    <dxf>
      <font>
        <color auto="1"/>
      </font>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FFC000"/>
        </patternFill>
      </fill>
    </dxf>
    <dxf>
      <font>
        <color theme="0" tint="-0.24994659260841701"/>
      </font>
    </dxf>
    <dxf>
      <font>
        <color theme="0" tint="-0.24994659260841701"/>
      </font>
    </dxf>
    <dxf>
      <font>
        <color rgb="FFFF0000"/>
      </font>
    </dxf>
    <dxf>
      <font>
        <color theme="0" tint="-0.499984740745262"/>
      </font>
      <fill>
        <patternFill>
          <bgColor theme="0" tint="-0.14996795556505021"/>
        </patternFill>
      </fill>
    </dxf>
    <dxf>
      <font>
        <color auto="1"/>
      </font>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FFC000"/>
        </patternFill>
      </fill>
    </dxf>
    <dxf>
      <font>
        <color theme="0" tint="-0.24994659260841701"/>
      </font>
    </dxf>
    <dxf>
      <font>
        <color theme="0" tint="-0.24994659260841701"/>
      </font>
    </dxf>
    <dxf>
      <font>
        <color rgb="FFFF0000"/>
      </font>
    </dxf>
    <dxf>
      <font>
        <color theme="0" tint="-0.499984740745262"/>
      </font>
      <fill>
        <patternFill>
          <bgColor theme="0" tint="-0.14996795556505021"/>
        </patternFill>
      </fill>
    </dxf>
    <dxf>
      <font>
        <color auto="1"/>
      </font>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FFC000"/>
        </patternFill>
      </fill>
    </dxf>
    <dxf>
      <font>
        <color theme="0" tint="-0.24994659260841701"/>
      </font>
    </dxf>
    <dxf>
      <font>
        <color theme="0" tint="-0.24994659260841701"/>
      </font>
    </dxf>
    <dxf>
      <font>
        <color rgb="FFFF0000"/>
      </font>
    </dxf>
    <dxf>
      <font>
        <color theme="0" tint="-0.499984740745262"/>
      </font>
      <fill>
        <patternFill>
          <bgColor theme="0" tint="-0.14996795556505021"/>
        </patternFill>
      </fill>
    </dxf>
    <dxf>
      <font>
        <color auto="1"/>
      </font>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FFC000"/>
        </patternFill>
      </fill>
    </dxf>
    <dxf>
      <font>
        <color theme="0" tint="-0.24994659260841701"/>
      </font>
    </dxf>
    <dxf>
      <font>
        <color theme="0" tint="-0.24994659260841701"/>
      </font>
    </dxf>
    <dxf>
      <font>
        <color rgb="FFFF0000"/>
      </font>
    </dxf>
    <dxf>
      <font>
        <color theme="0" tint="-0.499984740745262"/>
      </font>
      <fill>
        <patternFill>
          <bgColor theme="0" tint="-0.14996795556505021"/>
        </patternFill>
      </fill>
    </dxf>
    <dxf>
      <font>
        <color auto="1"/>
      </font>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FFC000"/>
        </patternFill>
      </fill>
    </dxf>
    <dxf>
      <font>
        <color theme="0" tint="-0.24994659260841701"/>
      </font>
    </dxf>
    <dxf>
      <font>
        <color theme="0" tint="-0.24994659260841701"/>
      </font>
    </dxf>
    <dxf>
      <font>
        <color rgb="FFFF0000"/>
      </font>
    </dxf>
    <dxf>
      <font>
        <color theme="0" tint="-0.499984740745262"/>
      </font>
      <fill>
        <patternFill>
          <bgColor theme="0" tint="-0.14996795556505021"/>
        </patternFill>
      </fill>
    </dxf>
    <dxf>
      <font>
        <color auto="1"/>
      </font>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FFC000"/>
        </patternFill>
      </fill>
    </dxf>
    <dxf>
      <font>
        <color theme="0" tint="-0.24994659260841701"/>
      </font>
    </dxf>
    <dxf>
      <font>
        <color theme="0" tint="-0.24994659260841701"/>
      </font>
    </dxf>
    <dxf>
      <font>
        <color rgb="FFFF0000"/>
      </font>
    </dxf>
    <dxf>
      <font>
        <color theme="0" tint="-0.499984740745262"/>
      </font>
      <fill>
        <patternFill>
          <bgColor theme="0" tint="-0.14996795556505021"/>
        </patternFill>
      </fill>
    </dxf>
    <dxf>
      <font>
        <color auto="1"/>
      </font>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FFC000"/>
        </patternFill>
      </fill>
    </dxf>
    <dxf>
      <font>
        <color theme="0" tint="-0.24994659260841701"/>
      </font>
    </dxf>
    <dxf>
      <font>
        <color theme="0" tint="-0.24994659260841701"/>
      </font>
    </dxf>
    <dxf>
      <font>
        <color rgb="FFFF0000"/>
      </font>
    </dxf>
    <dxf>
      <font>
        <color theme="0" tint="-0.499984740745262"/>
      </font>
      <fill>
        <patternFill>
          <bgColor theme="0" tint="-0.14996795556505021"/>
        </patternFill>
      </fill>
    </dxf>
    <dxf>
      <font>
        <color auto="1"/>
      </font>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FFC000"/>
        </patternFill>
      </fill>
    </dxf>
    <dxf>
      <font>
        <color theme="0" tint="-0.24994659260841701"/>
      </font>
    </dxf>
    <dxf>
      <font>
        <color theme="0" tint="-0.24994659260841701"/>
      </font>
    </dxf>
    <dxf>
      <font>
        <color rgb="FFFF0000"/>
      </font>
    </dxf>
    <dxf>
      <font>
        <color theme="0" tint="-0.499984740745262"/>
      </font>
      <fill>
        <patternFill>
          <bgColor theme="0" tint="-0.14996795556505021"/>
        </patternFill>
      </fill>
    </dxf>
    <dxf>
      <font>
        <color auto="1"/>
      </font>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FFC000"/>
        </patternFill>
      </fill>
    </dxf>
    <dxf>
      <font>
        <color theme="0" tint="-0.24994659260841701"/>
      </font>
    </dxf>
    <dxf>
      <font>
        <color theme="0" tint="-0.24994659260841701"/>
      </font>
    </dxf>
    <dxf>
      <font>
        <color rgb="FFFF0000"/>
      </font>
    </dxf>
    <dxf>
      <font>
        <color theme="0" tint="-0.499984740745262"/>
      </font>
      <fill>
        <patternFill>
          <bgColor theme="0" tint="-0.14996795556505021"/>
        </patternFill>
      </fill>
    </dxf>
    <dxf>
      <font>
        <color auto="1"/>
      </font>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FFC000"/>
        </patternFill>
      </fill>
    </dxf>
    <dxf>
      <font>
        <color theme="0" tint="-0.24994659260841701"/>
      </font>
    </dxf>
    <dxf>
      <font>
        <color theme="0" tint="-0.24994659260841701"/>
      </font>
    </dxf>
    <dxf>
      <font>
        <color rgb="FFFF0000"/>
      </font>
    </dxf>
    <dxf>
      <font>
        <color theme="0" tint="-0.499984740745262"/>
      </font>
      <fill>
        <patternFill>
          <bgColor theme="0" tint="-0.14996795556505021"/>
        </patternFill>
      </fill>
    </dxf>
    <dxf>
      <font>
        <color auto="1"/>
      </font>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FFC000"/>
        </patternFill>
      </fill>
    </dxf>
    <dxf>
      <font>
        <color theme="0" tint="-0.24994659260841701"/>
      </font>
    </dxf>
    <dxf>
      <font>
        <color theme="0" tint="-0.24994659260841701"/>
      </font>
    </dxf>
    <dxf>
      <font>
        <color rgb="FFFF0000"/>
      </font>
    </dxf>
    <dxf>
      <font>
        <color theme="0" tint="-0.499984740745262"/>
      </font>
      <fill>
        <patternFill>
          <bgColor theme="0" tint="-0.14996795556505021"/>
        </patternFill>
      </fill>
    </dxf>
    <dxf>
      <font>
        <color auto="1"/>
      </font>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FFC000"/>
        </patternFill>
      </fill>
    </dxf>
    <dxf>
      <font>
        <color theme="0" tint="-0.24994659260841701"/>
      </font>
    </dxf>
    <dxf>
      <font>
        <color theme="0" tint="-0.24994659260841701"/>
      </font>
    </dxf>
    <dxf>
      <font>
        <color rgb="FFFF0000"/>
      </font>
    </dxf>
    <dxf>
      <font>
        <color theme="0" tint="-0.499984740745262"/>
      </font>
      <fill>
        <patternFill>
          <bgColor theme="0" tint="-0.14996795556505021"/>
        </patternFill>
      </fill>
    </dxf>
    <dxf>
      <font>
        <color auto="1"/>
      </font>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FFC000"/>
        </patternFill>
      </fill>
    </dxf>
    <dxf>
      <font>
        <color theme="0" tint="-0.24994659260841701"/>
      </font>
    </dxf>
    <dxf>
      <font>
        <color theme="0" tint="-0.24994659260841701"/>
      </font>
    </dxf>
    <dxf>
      <font>
        <color rgb="FFFF0000"/>
      </font>
    </dxf>
    <dxf>
      <font>
        <color theme="0" tint="-0.499984740745262"/>
      </font>
      <fill>
        <patternFill>
          <bgColor theme="0" tint="-0.14996795556505021"/>
        </patternFill>
      </fill>
    </dxf>
    <dxf>
      <font>
        <color auto="1"/>
      </font>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FFC000"/>
        </patternFill>
      </fill>
    </dxf>
    <dxf>
      <font>
        <color theme="0" tint="-0.24994659260841701"/>
      </font>
    </dxf>
    <dxf>
      <font>
        <color theme="0" tint="-0.24994659260841701"/>
      </font>
    </dxf>
    <dxf>
      <font>
        <color rgb="FFFF0000"/>
      </font>
    </dxf>
    <dxf>
      <font>
        <color theme="0" tint="-0.499984740745262"/>
      </font>
      <fill>
        <patternFill>
          <bgColor theme="0" tint="-0.14996795556505021"/>
        </patternFill>
      </fill>
    </dxf>
    <dxf>
      <font>
        <color auto="1"/>
      </font>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FFC000"/>
        </patternFill>
      </fill>
    </dxf>
    <dxf>
      <font>
        <color theme="0" tint="-0.24994659260841701"/>
      </font>
    </dxf>
    <dxf>
      <font>
        <color theme="0" tint="-0.24994659260841701"/>
      </font>
    </dxf>
    <dxf>
      <font>
        <color rgb="FFFF0000"/>
      </font>
    </dxf>
    <dxf>
      <font>
        <color theme="0" tint="-0.499984740745262"/>
      </font>
      <fill>
        <patternFill>
          <bgColor theme="0" tint="-0.14996795556505021"/>
        </patternFill>
      </fill>
    </dxf>
    <dxf>
      <font>
        <color auto="1"/>
      </font>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FFC000"/>
        </patternFill>
      </fill>
    </dxf>
    <dxf>
      <font>
        <color theme="0" tint="-0.24994659260841701"/>
      </font>
    </dxf>
    <dxf>
      <font>
        <color theme="0" tint="-0.24994659260841701"/>
      </font>
    </dxf>
    <dxf>
      <font>
        <color rgb="FFFF0000"/>
      </font>
    </dxf>
    <dxf>
      <font>
        <color theme="0" tint="-0.499984740745262"/>
      </font>
      <fill>
        <patternFill>
          <bgColor theme="0" tint="-0.14996795556505021"/>
        </patternFill>
      </fill>
    </dxf>
    <dxf>
      <font>
        <color auto="1"/>
      </font>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FFC000"/>
        </patternFill>
      </fill>
    </dxf>
    <dxf>
      <font>
        <color theme="0" tint="-0.24994659260841701"/>
      </font>
    </dxf>
    <dxf>
      <font>
        <color theme="0" tint="-0.24994659260841701"/>
      </font>
    </dxf>
    <dxf>
      <font>
        <color rgb="FFFF0000"/>
      </font>
    </dxf>
    <dxf>
      <font>
        <color theme="0" tint="-0.499984740745262"/>
      </font>
      <fill>
        <patternFill>
          <bgColor theme="0" tint="-0.14996795556505021"/>
        </patternFill>
      </fill>
    </dxf>
    <dxf>
      <font>
        <color auto="1"/>
      </font>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FFC000"/>
        </patternFill>
      </fill>
    </dxf>
    <dxf>
      <font>
        <color theme="0" tint="-0.24994659260841701"/>
      </font>
    </dxf>
    <dxf>
      <font>
        <color theme="0" tint="-0.24994659260841701"/>
      </font>
    </dxf>
    <dxf>
      <font>
        <color rgb="FFFF0000"/>
      </font>
    </dxf>
    <dxf>
      <font>
        <color theme="0" tint="-0.499984740745262"/>
      </font>
      <fill>
        <patternFill>
          <bgColor theme="0" tint="-0.14996795556505021"/>
        </patternFill>
      </fill>
    </dxf>
    <dxf>
      <font>
        <color auto="1"/>
      </font>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FFC000"/>
        </patternFill>
      </fill>
    </dxf>
    <dxf>
      <font>
        <color theme="0" tint="-0.24994659260841701"/>
      </font>
    </dxf>
    <dxf>
      <font>
        <color theme="0" tint="-0.24994659260841701"/>
      </font>
    </dxf>
    <dxf>
      <font>
        <color rgb="FFFF0000"/>
      </font>
    </dxf>
    <dxf>
      <font>
        <color theme="0" tint="-0.499984740745262"/>
      </font>
      <fill>
        <patternFill>
          <bgColor theme="0" tint="-0.14996795556505021"/>
        </patternFill>
      </fill>
    </dxf>
    <dxf>
      <font>
        <color auto="1"/>
      </font>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FFC000"/>
        </patternFill>
      </fill>
    </dxf>
    <dxf>
      <font>
        <color theme="0" tint="-0.24994659260841701"/>
      </font>
    </dxf>
    <dxf>
      <font>
        <color theme="0" tint="-0.24994659260841701"/>
      </font>
    </dxf>
    <dxf>
      <font>
        <color rgb="FFFF0000"/>
      </font>
    </dxf>
    <dxf>
      <font>
        <color theme="0" tint="-0.499984740745262"/>
      </font>
      <fill>
        <patternFill>
          <bgColor theme="0" tint="-0.14996795556505021"/>
        </patternFill>
      </fill>
    </dxf>
    <dxf>
      <font>
        <color auto="1"/>
      </font>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FFC000"/>
        </patternFill>
      </fill>
    </dxf>
    <dxf>
      <font>
        <color theme="0" tint="-0.24994659260841701"/>
      </font>
    </dxf>
    <dxf>
      <font>
        <color theme="0" tint="-0.24994659260841701"/>
      </font>
    </dxf>
    <dxf>
      <font>
        <color rgb="FFFF0000"/>
      </font>
    </dxf>
    <dxf>
      <font>
        <color theme="0" tint="-0.499984740745262"/>
      </font>
      <fill>
        <patternFill>
          <bgColor theme="0" tint="-0.14996795556505021"/>
        </patternFill>
      </fill>
    </dxf>
    <dxf>
      <font>
        <color auto="1"/>
      </font>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FFC000"/>
        </patternFill>
      </fill>
    </dxf>
    <dxf>
      <font>
        <color theme="0" tint="-0.24994659260841701"/>
      </font>
    </dxf>
    <dxf>
      <font>
        <color theme="0" tint="-0.24994659260841701"/>
      </font>
    </dxf>
    <dxf>
      <fill>
        <patternFill>
          <bgColor rgb="FFFFCCCC"/>
        </patternFill>
      </fill>
    </dxf>
    <dxf>
      <fill>
        <patternFill>
          <bgColor theme="0" tint="-0.14996795556505021"/>
        </patternFill>
      </fill>
    </dxf>
    <dxf>
      <font>
        <b/>
        <i val="0"/>
      </font>
      <fill>
        <patternFill>
          <bgColor rgb="FFFFFFCC"/>
        </patternFill>
      </fill>
    </dxf>
    <dxf>
      <font>
        <color rgb="FFFF0000"/>
      </font>
    </dxf>
    <dxf>
      <font>
        <color rgb="FFFF0000"/>
      </font>
    </dxf>
    <dxf>
      <font>
        <b val="0"/>
        <i val="0"/>
        <color rgb="FFFF0000"/>
      </font>
    </dxf>
    <dxf>
      <font>
        <color rgb="FFFF0000"/>
      </font>
    </dxf>
    <dxf>
      <font>
        <color rgb="FFFF0000"/>
      </font>
    </dxf>
    <dxf>
      <font>
        <color theme="0" tint="-0.24994659260841701"/>
      </font>
    </dxf>
    <dxf>
      <font>
        <color rgb="FFFF0000"/>
      </font>
    </dxf>
    <dxf>
      <font>
        <color rgb="FFFF0000"/>
      </font>
    </dxf>
    <dxf>
      <font>
        <color theme="0" tint="-0.24994659260841701"/>
      </font>
    </dxf>
    <dxf>
      <font>
        <color rgb="FFFF0000"/>
      </font>
    </dxf>
    <dxf>
      <fill>
        <patternFill>
          <bgColor rgb="FFFFCCCC"/>
        </patternFill>
      </fill>
    </dxf>
    <dxf>
      <font>
        <color theme="0"/>
      </font>
      <fill>
        <patternFill>
          <bgColor rgb="FFFF0000"/>
        </patternFill>
      </fill>
    </dxf>
    <dxf>
      <font>
        <color rgb="FFFF0000"/>
      </font>
    </dxf>
    <dxf>
      <font>
        <color rgb="FFFF0000"/>
      </font>
    </dxf>
    <dxf>
      <font>
        <b val="0"/>
        <i val="0"/>
        <color rgb="FFFF0000"/>
      </font>
    </dxf>
    <dxf>
      <font>
        <color rgb="FFFF0000"/>
      </font>
    </dxf>
    <dxf>
      <font>
        <color rgb="FFFF0000"/>
      </font>
    </dxf>
    <dxf>
      <font>
        <color theme="0" tint="-0.24994659260841701"/>
      </font>
    </dxf>
    <dxf>
      <font>
        <color rgb="FFFF0000"/>
      </font>
    </dxf>
    <dxf>
      <font>
        <color rgb="FFFF0000"/>
      </font>
    </dxf>
    <dxf>
      <font>
        <color theme="0" tint="-0.24994659260841701"/>
      </font>
    </dxf>
    <dxf>
      <font>
        <color rgb="FFFF0000"/>
      </font>
    </dxf>
    <dxf>
      <fill>
        <patternFill>
          <bgColor rgb="FFFFCCCC"/>
        </patternFill>
      </fill>
    </dxf>
    <dxf>
      <font>
        <color theme="0"/>
      </font>
      <fill>
        <patternFill>
          <bgColor rgb="FFFF0000"/>
        </patternFill>
      </fill>
    </dxf>
    <dxf>
      <font>
        <color rgb="FFFF0000"/>
      </font>
    </dxf>
    <dxf>
      <font>
        <color rgb="FFFF0000"/>
      </font>
    </dxf>
    <dxf>
      <font>
        <b val="0"/>
        <i val="0"/>
        <color rgb="FFFF0000"/>
      </font>
    </dxf>
    <dxf>
      <font>
        <color rgb="FFFF0000"/>
      </font>
    </dxf>
    <dxf>
      <font>
        <color rgb="FFFF0000"/>
      </font>
    </dxf>
    <dxf>
      <font>
        <color theme="0" tint="-0.24994659260841701"/>
      </font>
    </dxf>
    <dxf>
      <font>
        <color rgb="FFFF0000"/>
      </font>
    </dxf>
    <dxf>
      <font>
        <color rgb="FFFF0000"/>
      </font>
    </dxf>
    <dxf>
      <font>
        <color theme="0" tint="-0.24994659260841701"/>
      </font>
    </dxf>
    <dxf>
      <font>
        <color rgb="FFFF0000"/>
      </font>
    </dxf>
    <dxf>
      <fill>
        <patternFill>
          <bgColor rgb="FFFFCCCC"/>
        </patternFill>
      </fill>
    </dxf>
    <dxf>
      <font>
        <color theme="0"/>
      </font>
      <fill>
        <patternFill>
          <bgColor rgb="FFFF0000"/>
        </patternFill>
      </fill>
    </dxf>
    <dxf>
      <font>
        <color rgb="FFFF0000"/>
      </font>
    </dxf>
    <dxf>
      <font>
        <color rgb="FFFF0000"/>
      </font>
    </dxf>
    <dxf>
      <font>
        <b val="0"/>
        <i val="0"/>
        <color rgb="FFFF0000"/>
      </font>
    </dxf>
    <dxf>
      <font>
        <color rgb="FFFF0000"/>
      </font>
    </dxf>
    <dxf>
      <font>
        <color rgb="FFFF0000"/>
      </font>
    </dxf>
    <dxf>
      <font>
        <color theme="0" tint="-0.24994659260841701"/>
      </font>
    </dxf>
    <dxf>
      <font>
        <color rgb="FFFF0000"/>
      </font>
    </dxf>
    <dxf>
      <font>
        <color rgb="FFFF0000"/>
      </font>
    </dxf>
    <dxf>
      <font>
        <color theme="0" tint="-0.24994659260841701"/>
      </font>
    </dxf>
    <dxf>
      <font>
        <color rgb="FFFF0000"/>
      </font>
    </dxf>
    <dxf>
      <fill>
        <patternFill>
          <bgColor rgb="FFFFCCCC"/>
        </patternFill>
      </fill>
    </dxf>
    <dxf>
      <font>
        <color theme="0"/>
      </font>
      <fill>
        <patternFill>
          <bgColor rgb="FFFF0000"/>
        </patternFill>
      </fill>
    </dxf>
    <dxf>
      <font>
        <color rgb="FFFF0000"/>
      </font>
    </dxf>
    <dxf>
      <font>
        <color rgb="FFFF0000"/>
      </font>
    </dxf>
    <dxf>
      <font>
        <b val="0"/>
        <i val="0"/>
        <color rgb="FFFF0000"/>
      </font>
    </dxf>
    <dxf>
      <font>
        <color rgb="FFFF0000"/>
      </font>
    </dxf>
    <dxf>
      <font>
        <color rgb="FFFF0000"/>
      </font>
    </dxf>
    <dxf>
      <font>
        <color theme="0" tint="-0.24994659260841701"/>
      </font>
    </dxf>
    <dxf>
      <font>
        <color rgb="FFFF0000"/>
      </font>
    </dxf>
    <dxf>
      <font>
        <color rgb="FFFF0000"/>
      </font>
    </dxf>
    <dxf>
      <font>
        <color theme="0" tint="-0.24994659260841701"/>
      </font>
    </dxf>
    <dxf>
      <font>
        <color rgb="FFFF0000"/>
      </font>
    </dxf>
    <dxf>
      <fill>
        <patternFill>
          <bgColor rgb="FFFFCCCC"/>
        </patternFill>
      </fill>
    </dxf>
    <dxf>
      <font>
        <color theme="0"/>
      </font>
      <fill>
        <patternFill>
          <bgColor rgb="FFFF0000"/>
        </patternFill>
      </fill>
    </dxf>
    <dxf>
      <font>
        <color rgb="FFFF0000"/>
      </font>
    </dxf>
    <dxf>
      <font>
        <color rgb="FFFF0000"/>
      </font>
    </dxf>
    <dxf>
      <font>
        <b val="0"/>
        <i val="0"/>
        <color rgb="FFFF0000"/>
      </font>
    </dxf>
    <dxf>
      <font>
        <color rgb="FFFF0000"/>
      </font>
    </dxf>
    <dxf>
      <font>
        <color rgb="FFFF0000"/>
      </font>
    </dxf>
    <dxf>
      <font>
        <color theme="0" tint="-0.24994659260841701"/>
      </font>
    </dxf>
    <dxf>
      <font>
        <color rgb="FFFF0000"/>
      </font>
    </dxf>
    <dxf>
      <font>
        <color rgb="FFFF0000"/>
      </font>
    </dxf>
    <dxf>
      <font>
        <color theme="0" tint="-0.24994659260841701"/>
      </font>
    </dxf>
    <dxf>
      <font>
        <color rgb="FFFF0000"/>
      </font>
    </dxf>
    <dxf>
      <fill>
        <patternFill>
          <bgColor rgb="FFFFCCCC"/>
        </patternFill>
      </fill>
    </dxf>
    <dxf>
      <font>
        <color theme="0"/>
      </font>
      <fill>
        <patternFill>
          <bgColor rgb="FFFF0000"/>
        </patternFill>
      </fill>
    </dxf>
    <dxf>
      <font>
        <color rgb="FFFF0000"/>
      </font>
    </dxf>
    <dxf>
      <font>
        <color rgb="FFFF0000"/>
      </font>
    </dxf>
    <dxf>
      <font>
        <b val="0"/>
        <i val="0"/>
        <color rgb="FFFF0000"/>
      </font>
    </dxf>
    <dxf>
      <font>
        <color rgb="FFFF0000"/>
      </font>
    </dxf>
    <dxf>
      <font>
        <color rgb="FFFF0000"/>
      </font>
    </dxf>
    <dxf>
      <font>
        <color theme="0" tint="-0.24994659260841701"/>
      </font>
    </dxf>
    <dxf>
      <font>
        <color rgb="FFFF0000"/>
      </font>
    </dxf>
    <dxf>
      <font>
        <color rgb="FFFF0000"/>
      </font>
    </dxf>
    <dxf>
      <font>
        <color theme="0" tint="-0.24994659260841701"/>
      </font>
    </dxf>
    <dxf>
      <font>
        <color rgb="FFFF0000"/>
      </font>
    </dxf>
    <dxf>
      <fill>
        <patternFill>
          <bgColor rgb="FFFFCCCC"/>
        </patternFill>
      </fill>
    </dxf>
    <dxf>
      <font>
        <color theme="0"/>
      </font>
      <fill>
        <patternFill>
          <bgColor rgb="FFFF0000"/>
        </patternFill>
      </fill>
    </dxf>
    <dxf>
      <font>
        <color rgb="FFFF0000"/>
      </font>
    </dxf>
    <dxf>
      <font>
        <color rgb="FFFF0000"/>
      </font>
    </dxf>
    <dxf>
      <font>
        <b val="0"/>
        <i val="0"/>
        <color rgb="FFFF0000"/>
      </font>
    </dxf>
    <dxf>
      <font>
        <color rgb="FFFF0000"/>
      </font>
    </dxf>
    <dxf>
      <font>
        <color rgb="FFFF0000"/>
      </font>
    </dxf>
    <dxf>
      <font>
        <color theme="0" tint="-0.24994659260841701"/>
      </font>
    </dxf>
    <dxf>
      <font>
        <color rgb="FFFF0000"/>
      </font>
    </dxf>
    <dxf>
      <font>
        <color rgb="FFFF0000"/>
      </font>
    </dxf>
    <dxf>
      <font>
        <color theme="0" tint="-0.24994659260841701"/>
      </font>
    </dxf>
    <dxf>
      <font>
        <color rgb="FFFF0000"/>
      </font>
    </dxf>
    <dxf>
      <fill>
        <patternFill>
          <bgColor rgb="FFFFCCCC"/>
        </patternFill>
      </fill>
    </dxf>
    <dxf>
      <font>
        <color theme="0"/>
      </font>
      <fill>
        <patternFill>
          <bgColor rgb="FFFF0000"/>
        </patternFill>
      </fill>
    </dxf>
    <dxf>
      <font>
        <color rgb="FFFF0000"/>
      </font>
    </dxf>
    <dxf>
      <font>
        <color rgb="FFFF0000"/>
      </font>
    </dxf>
    <dxf>
      <font>
        <b val="0"/>
        <i val="0"/>
        <color rgb="FFFF0000"/>
      </font>
    </dxf>
    <dxf>
      <font>
        <color rgb="FFFF0000"/>
      </font>
    </dxf>
    <dxf>
      <font>
        <color rgb="FFFF0000"/>
      </font>
    </dxf>
    <dxf>
      <font>
        <color theme="0" tint="-0.24994659260841701"/>
      </font>
    </dxf>
    <dxf>
      <font>
        <color rgb="FFFF0000"/>
      </font>
    </dxf>
    <dxf>
      <font>
        <color rgb="FFFF0000"/>
      </font>
    </dxf>
    <dxf>
      <font>
        <color theme="0" tint="-0.24994659260841701"/>
      </font>
    </dxf>
    <dxf>
      <font>
        <color rgb="FFFF0000"/>
      </font>
    </dxf>
    <dxf>
      <fill>
        <patternFill>
          <bgColor rgb="FFFFCCCC"/>
        </patternFill>
      </fill>
    </dxf>
    <dxf>
      <font>
        <color theme="0"/>
      </font>
      <fill>
        <patternFill>
          <bgColor rgb="FFFF0000"/>
        </patternFill>
      </fill>
    </dxf>
    <dxf>
      <font>
        <color rgb="FFFF0000"/>
      </font>
    </dxf>
    <dxf>
      <font>
        <color rgb="FFFF0000"/>
      </font>
    </dxf>
    <dxf>
      <font>
        <b val="0"/>
        <i val="0"/>
        <color rgb="FFFF0000"/>
      </font>
    </dxf>
    <dxf>
      <font>
        <color rgb="FFFF0000"/>
      </font>
    </dxf>
    <dxf>
      <font>
        <color rgb="FFFF0000"/>
      </font>
    </dxf>
    <dxf>
      <font>
        <color theme="0" tint="-0.24994659260841701"/>
      </font>
    </dxf>
    <dxf>
      <font>
        <color rgb="FFFF0000"/>
      </font>
    </dxf>
    <dxf>
      <font>
        <color rgb="FFFF0000"/>
      </font>
    </dxf>
    <dxf>
      <font>
        <color theme="0" tint="-0.24994659260841701"/>
      </font>
    </dxf>
    <dxf>
      <font>
        <color rgb="FFFF0000"/>
      </font>
    </dxf>
    <dxf>
      <fill>
        <patternFill>
          <bgColor rgb="FFFFCCCC"/>
        </patternFill>
      </fill>
    </dxf>
    <dxf>
      <font>
        <color theme="0"/>
      </font>
      <fill>
        <patternFill>
          <bgColor rgb="FFFF0000"/>
        </patternFill>
      </fill>
    </dxf>
    <dxf>
      <font>
        <color rgb="FFFF0000"/>
      </font>
    </dxf>
    <dxf>
      <font>
        <color rgb="FFFF0000"/>
      </font>
    </dxf>
    <dxf>
      <font>
        <b val="0"/>
        <i val="0"/>
        <color rgb="FFFF0000"/>
      </font>
    </dxf>
    <dxf>
      <font>
        <color rgb="FFFF0000"/>
      </font>
    </dxf>
    <dxf>
      <font>
        <color rgb="FFFF0000"/>
      </font>
    </dxf>
    <dxf>
      <font>
        <color theme="0" tint="-0.24994659260841701"/>
      </font>
    </dxf>
    <dxf>
      <font>
        <color rgb="FFFF0000"/>
      </font>
    </dxf>
    <dxf>
      <font>
        <color rgb="FFFF0000"/>
      </font>
    </dxf>
    <dxf>
      <font>
        <color theme="0" tint="-0.24994659260841701"/>
      </font>
    </dxf>
    <dxf>
      <font>
        <color rgb="FFFF0000"/>
      </font>
    </dxf>
    <dxf>
      <fill>
        <patternFill>
          <bgColor rgb="FFFFCCCC"/>
        </patternFill>
      </fill>
    </dxf>
    <dxf>
      <font>
        <color theme="0"/>
      </font>
      <fill>
        <patternFill>
          <bgColor rgb="FFFF0000"/>
        </patternFill>
      </fill>
    </dxf>
    <dxf>
      <font>
        <color rgb="FFFF0000"/>
      </font>
    </dxf>
    <dxf>
      <font>
        <color rgb="FFFF0000"/>
      </font>
    </dxf>
    <dxf>
      <font>
        <b val="0"/>
        <i val="0"/>
        <color rgb="FFFF0000"/>
      </font>
    </dxf>
    <dxf>
      <font>
        <color rgb="FFFF0000"/>
      </font>
    </dxf>
    <dxf>
      <font>
        <color rgb="FFFF0000"/>
      </font>
    </dxf>
    <dxf>
      <font>
        <color theme="0" tint="-0.24994659260841701"/>
      </font>
    </dxf>
    <dxf>
      <font>
        <color rgb="FFFF0000"/>
      </font>
    </dxf>
    <dxf>
      <font>
        <color rgb="FFFF0000"/>
      </font>
    </dxf>
    <dxf>
      <font>
        <color theme="0" tint="-0.24994659260841701"/>
      </font>
    </dxf>
    <dxf>
      <font>
        <color rgb="FFFF0000"/>
      </font>
    </dxf>
    <dxf>
      <fill>
        <patternFill>
          <bgColor rgb="FFFFCCCC"/>
        </patternFill>
      </fill>
    </dxf>
    <dxf>
      <font>
        <color theme="0"/>
      </font>
      <fill>
        <patternFill>
          <bgColor rgb="FFFF0000"/>
        </patternFill>
      </fill>
    </dxf>
    <dxf>
      <font>
        <color rgb="FFFF0000"/>
      </font>
    </dxf>
    <dxf>
      <font>
        <color rgb="FFFF0000"/>
      </font>
    </dxf>
    <dxf>
      <font>
        <b val="0"/>
        <i val="0"/>
        <color rgb="FFFF0000"/>
      </font>
    </dxf>
    <dxf>
      <font>
        <color rgb="FFFF0000"/>
      </font>
    </dxf>
    <dxf>
      <font>
        <color rgb="FFFF0000"/>
      </font>
    </dxf>
    <dxf>
      <font>
        <color theme="0" tint="-0.24994659260841701"/>
      </font>
    </dxf>
    <dxf>
      <font>
        <color rgb="FFFF0000"/>
      </font>
    </dxf>
    <dxf>
      <font>
        <color rgb="FFFF0000"/>
      </font>
    </dxf>
    <dxf>
      <font>
        <color theme="0" tint="-0.24994659260841701"/>
      </font>
    </dxf>
    <dxf>
      <font>
        <color rgb="FFFF0000"/>
      </font>
    </dxf>
    <dxf>
      <fill>
        <patternFill>
          <bgColor rgb="FFFFCCCC"/>
        </patternFill>
      </fill>
    </dxf>
    <dxf>
      <font>
        <color theme="0"/>
      </font>
      <fill>
        <patternFill>
          <bgColor rgb="FFFF0000"/>
        </patternFill>
      </fill>
    </dxf>
    <dxf>
      <font>
        <color rgb="FFFF0000"/>
      </font>
    </dxf>
    <dxf>
      <font>
        <color rgb="FFFF0000"/>
      </font>
    </dxf>
    <dxf>
      <font>
        <b val="0"/>
        <i val="0"/>
        <color rgb="FFFF0000"/>
      </font>
    </dxf>
    <dxf>
      <font>
        <color rgb="FFFF0000"/>
      </font>
    </dxf>
    <dxf>
      <font>
        <color rgb="FFFF0000"/>
      </font>
    </dxf>
    <dxf>
      <font>
        <color theme="0" tint="-0.24994659260841701"/>
      </font>
    </dxf>
    <dxf>
      <font>
        <color rgb="FFFF0000"/>
      </font>
    </dxf>
    <dxf>
      <font>
        <color rgb="FFFF0000"/>
      </font>
    </dxf>
    <dxf>
      <font>
        <color theme="0" tint="-0.24994659260841701"/>
      </font>
    </dxf>
    <dxf>
      <font>
        <color rgb="FFFF0000"/>
      </font>
    </dxf>
    <dxf>
      <fill>
        <patternFill>
          <bgColor rgb="FFFFCCCC"/>
        </patternFill>
      </fill>
    </dxf>
    <dxf>
      <font>
        <color theme="0"/>
      </font>
      <fill>
        <patternFill>
          <bgColor rgb="FFFF0000"/>
        </patternFill>
      </fill>
    </dxf>
    <dxf>
      <font>
        <color rgb="FFFF0000"/>
      </font>
    </dxf>
    <dxf>
      <font>
        <color rgb="FFFF0000"/>
      </font>
    </dxf>
    <dxf>
      <font>
        <b val="0"/>
        <i val="0"/>
        <color rgb="FFFF0000"/>
      </font>
    </dxf>
    <dxf>
      <font>
        <color rgb="FFFF0000"/>
      </font>
    </dxf>
    <dxf>
      <font>
        <color rgb="FFFF0000"/>
      </font>
    </dxf>
    <dxf>
      <font>
        <color theme="0" tint="-0.24994659260841701"/>
      </font>
    </dxf>
    <dxf>
      <font>
        <color rgb="FFFF0000"/>
      </font>
    </dxf>
    <dxf>
      <font>
        <color rgb="FFFF0000"/>
      </font>
    </dxf>
    <dxf>
      <font>
        <color theme="0" tint="-0.24994659260841701"/>
      </font>
    </dxf>
    <dxf>
      <font>
        <color rgb="FFFF0000"/>
      </font>
    </dxf>
    <dxf>
      <fill>
        <patternFill>
          <bgColor rgb="FFFFCCCC"/>
        </patternFill>
      </fill>
    </dxf>
    <dxf>
      <font>
        <color theme="0"/>
      </font>
      <fill>
        <patternFill>
          <bgColor rgb="FFFF0000"/>
        </patternFill>
      </fill>
    </dxf>
    <dxf>
      <font>
        <color rgb="FFFF0000"/>
      </font>
    </dxf>
    <dxf>
      <font>
        <color rgb="FFFF0000"/>
      </font>
    </dxf>
    <dxf>
      <font>
        <b val="0"/>
        <i val="0"/>
        <color rgb="FFFF0000"/>
      </font>
    </dxf>
    <dxf>
      <font>
        <color rgb="FFFF0000"/>
      </font>
    </dxf>
    <dxf>
      <font>
        <color rgb="FFFF0000"/>
      </font>
    </dxf>
    <dxf>
      <font>
        <color theme="0" tint="-0.24994659260841701"/>
      </font>
    </dxf>
    <dxf>
      <font>
        <color rgb="FFFF0000"/>
      </font>
    </dxf>
    <dxf>
      <font>
        <color rgb="FFFF0000"/>
      </font>
    </dxf>
    <dxf>
      <font>
        <color theme="0" tint="-0.24994659260841701"/>
      </font>
    </dxf>
    <dxf>
      <font>
        <color rgb="FFFF0000"/>
      </font>
    </dxf>
    <dxf>
      <fill>
        <patternFill>
          <bgColor rgb="FFFFCCCC"/>
        </patternFill>
      </fill>
    </dxf>
    <dxf>
      <font>
        <color theme="0"/>
      </font>
      <fill>
        <patternFill>
          <bgColor rgb="FFFF0000"/>
        </patternFill>
      </fill>
    </dxf>
    <dxf>
      <font>
        <color rgb="FFFF0000"/>
      </font>
    </dxf>
    <dxf>
      <font>
        <color rgb="FFFF0000"/>
      </font>
    </dxf>
    <dxf>
      <font>
        <b val="0"/>
        <i val="0"/>
        <color rgb="FFFF0000"/>
      </font>
    </dxf>
    <dxf>
      <font>
        <color rgb="FFFF0000"/>
      </font>
    </dxf>
    <dxf>
      <font>
        <color rgb="FFFF0000"/>
      </font>
    </dxf>
    <dxf>
      <font>
        <color theme="0" tint="-0.24994659260841701"/>
      </font>
    </dxf>
    <dxf>
      <font>
        <color rgb="FFFF0000"/>
      </font>
    </dxf>
    <dxf>
      <font>
        <color rgb="FFFF0000"/>
      </font>
    </dxf>
    <dxf>
      <font>
        <color theme="0" tint="-0.24994659260841701"/>
      </font>
    </dxf>
    <dxf>
      <font>
        <color rgb="FFFF0000"/>
      </font>
    </dxf>
    <dxf>
      <fill>
        <patternFill>
          <bgColor rgb="FFFFCCCC"/>
        </patternFill>
      </fill>
    </dxf>
    <dxf>
      <font>
        <color theme="0"/>
      </font>
      <fill>
        <patternFill>
          <bgColor rgb="FFFF0000"/>
        </patternFill>
      </fill>
    </dxf>
    <dxf>
      <font>
        <color rgb="FFFF0000"/>
      </font>
    </dxf>
    <dxf>
      <font>
        <color rgb="FFFF0000"/>
      </font>
    </dxf>
    <dxf>
      <font>
        <b val="0"/>
        <i val="0"/>
        <color rgb="FFFF0000"/>
      </font>
    </dxf>
    <dxf>
      <font>
        <color rgb="FFFF0000"/>
      </font>
    </dxf>
    <dxf>
      <font>
        <color rgb="FFFF0000"/>
      </font>
    </dxf>
    <dxf>
      <font>
        <color theme="0" tint="-0.24994659260841701"/>
      </font>
    </dxf>
    <dxf>
      <font>
        <color rgb="FFFF0000"/>
      </font>
    </dxf>
    <dxf>
      <font>
        <color rgb="FFFF0000"/>
      </font>
    </dxf>
    <dxf>
      <font>
        <color theme="0" tint="-0.24994659260841701"/>
      </font>
    </dxf>
    <dxf>
      <font>
        <color rgb="FFFF0000"/>
      </font>
    </dxf>
    <dxf>
      <fill>
        <patternFill>
          <bgColor rgb="FFFFCCCC"/>
        </patternFill>
      </fill>
    </dxf>
    <dxf>
      <font>
        <color theme="0"/>
      </font>
      <fill>
        <patternFill>
          <bgColor rgb="FFFF0000"/>
        </patternFill>
      </fill>
    </dxf>
    <dxf>
      <font>
        <color rgb="FFFF0000"/>
      </font>
    </dxf>
    <dxf>
      <font>
        <color rgb="FFFF0000"/>
      </font>
    </dxf>
    <dxf>
      <font>
        <b val="0"/>
        <i val="0"/>
        <color rgb="FFFF0000"/>
      </font>
    </dxf>
    <dxf>
      <font>
        <color rgb="FFFF0000"/>
      </font>
    </dxf>
    <dxf>
      <font>
        <color rgb="FFFF0000"/>
      </font>
    </dxf>
    <dxf>
      <font>
        <color theme="0" tint="-0.24994659260841701"/>
      </font>
    </dxf>
    <dxf>
      <font>
        <color rgb="FFFF0000"/>
      </font>
    </dxf>
    <dxf>
      <font>
        <color rgb="FFFF0000"/>
      </font>
    </dxf>
    <dxf>
      <font>
        <color theme="0" tint="-0.24994659260841701"/>
      </font>
    </dxf>
    <dxf>
      <font>
        <color rgb="FFFF0000"/>
      </font>
    </dxf>
    <dxf>
      <fill>
        <patternFill>
          <bgColor rgb="FFFFCCCC"/>
        </patternFill>
      </fill>
    </dxf>
    <dxf>
      <font>
        <color theme="0"/>
      </font>
      <fill>
        <patternFill>
          <bgColor rgb="FFFF0000"/>
        </patternFill>
      </fill>
    </dxf>
    <dxf>
      <font>
        <color rgb="FFFF0000"/>
      </font>
    </dxf>
    <dxf>
      <font>
        <color rgb="FFFF0000"/>
      </font>
    </dxf>
    <dxf>
      <font>
        <b val="0"/>
        <i val="0"/>
        <color rgb="FFFF0000"/>
      </font>
    </dxf>
    <dxf>
      <font>
        <color rgb="FFFF0000"/>
      </font>
    </dxf>
    <dxf>
      <font>
        <color rgb="FFFF0000"/>
      </font>
    </dxf>
    <dxf>
      <font>
        <color theme="0" tint="-0.24994659260841701"/>
      </font>
    </dxf>
    <dxf>
      <font>
        <color rgb="FFFF0000"/>
      </font>
    </dxf>
    <dxf>
      <font>
        <color rgb="FFFF0000"/>
      </font>
    </dxf>
    <dxf>
      <font>
        <color theme="0" tint="-0.24994659260841701"/>
      </font>
    </dxf>
    <dxf>
      <font>
        <color rgb="FFFF0000"/>
      </font>
    </dxf>
    <dxf>
      <fill>
        <patternFill>
          <bgColor rgb="FFFFCCCC"/>
        </patternFill>
      </fill>
    </dxf>
    <dxf>
      <font>
        <color theme="0"/>
      </font>
      <fill>
        <patternFill>
          <bgColor rgb="FFFF0000"/>
        </patternFill>
      </fill>
    </dxf>
    <dxf>
      <font>
        <color rgb="FFFF0000"/>
      </font>
    </dxf>
    <dxf>
      <font>
        <color rgb="FFFF0000"/>
      </font>
    </dxf>
    <dxf>
      <font>
        <b val="0"/>
        <i val="0"/>
        <color rgb="FFFF0000"/>
      </font>
    </dxf>
    <dxf>
      <font>
        <color rgb="FFFF0000"/>
      </font>
    </dxf>
    <dxf>
      <font>
        <color rgb="FFFF0000"/>
      </font>
    </dxf>
    <dxf>
      <font>
        <color theme="0" tint="-0.24994659260841701"/>
      </font>
    </dxf>
    <dxf>
      <font>
        <color rgb="FFFF0000"/>
      </font>
    </dxf>
    <dxf>
      <font>
        <color rgb="FFFF0000"/>
      </font>
    </dxf>
    <dxf>
      <font>
        <color theme="0" tint="-0.24994659260841701"/>
      </font>
    </dxf>
    <dxf>
      <font>
        <color rgb="FFFF0000"/>
      </font>
    </dxf>
    <dxf>
      <fill>
        <patternFill>
          <bgColor rgb="FFFFCCCC"/>
        </patternFill>
      </fill>
    </dxf>
    <dxf>
      <font>
        <color theme="0"/>
      </font>
      <fill>
        <patternFill>
          <bgColor rgb="FFFF0000"/>
        </patternFill>
      </fill>
    </dxf>
    <dxf>
      <font>
        <color rgb="FFFF0000"/>
      </font>
    </dxf>
    <dxf>
      <font>
        <color rgb="FFFF0000"/>
      </font>
    </dxf>
    <dxf>
      <font>
        <b val="0"/>
        <i val="0"/>
        <color rgb="FFFF0000"/>
      </font>
    </dxf>
    <dxf>
      <font>
        <color rgb="FFFF0000"/>
      </font>
    </dxf>
    <dxf>
      <font>
        <color rgb="FFFF0000"/>
      </font>
    </dxf>
    <dxf>
      <font>
        <color theme="0" tint="-0.24994659260841701"/>
      </font>
    </dxf>
    <dxf>
      <font>
        <color rgb="FFFF0000"/>
      </font>
    </dxf>
    <dxf>
      <font>
        <color rgb="FFFF0000"/>
      </font>
    </dxf>
    <dxf>
      <font>
        <color theme="0" tint="-0.24994659260841701"/>
      </font>
    </dxf>
    <dxf>
      <font>
        <color rgb="FFFF0000"/>
      </font>
    </dxf>
    <dxf>
      <fill>
        <patternFill>
          <bgColor rgb="FFFFCCCC"/>
        </patternFill>
      </fill>
    </dxf>
    <dxf>
      <font>
        <color theme="0"/>
      </font>
      <fill>
        <patternFill>
          <bgColor rgb="FFFF0000"/>
        </patternFill>
      </fill>
    </dxf>
    <dxf>
      <font>
        <color rgb="FFFF0000"/>
      </font>
    </dxf>
    <dxf>
      <font>
        <color rgb="FFFF0000"/>
      </font>
    </dxf>
    <dxf>
      <font>
        <b val="0"/>
        <i val="0"/>
        <color rgb="FFFF0000"/>
      </font>
    </dxf>
    <dxf>
      <font>
        <color rgb="FFFF0000"/>
      </font>
    </dxf>
    <dxf>
      <font>
        <color rgb="FFFF0000"/>
      </font>
    </dxf>
    <dxf>
      <font>
        <color theme="0" tint="-0.24994659260841701"/>
      </font>
    </dxf>
    <dxf>
      <font>
        <color rgb="FFFF0000"/>
      </font>
    </dxf>
    <dxf>
      <font>
        <color rgb="FFFF0000"/>
      </font>
    </dxf>
    <dxf>
      <font>
        <color theme="0" tint="-0.24994659260841701"/>
      </font>
    </dxf>
    <dxf>
      <font>
        <color rgb="FFFF0000"/>
      </font>
    </dxf>
    <dxf>
      <fill>
        <patternFill>
          <bgColor rgb="FFFFCCCC"/>
        </patternFill>
      </fill>
    </dxf>
    <dxf>
      <font>
        <color theme="0"/>
      </font>
      <fill>
        <patternFill>
          <bgColor rgb="FFFF0000"/>
        </patternFill>
      </fill>
    </dxf>
    <dxf>
      <font>
        <color rgb="FFFF0000"/>
      </font>
    </dxf>
    <dxf>
      <font>
        <color rgb="FFFF0000"/>
      </font>
    </dxf>
    <dxf>
      <font>
        <b val="0"/>
        <i val="0"/>
        <color rgb="FFFF0000"/>
      </font>
    </dxf>
    <dxf>
      <font>
        <color rgb="FFFF0000"/>
      </font>
    </dxf>
    <dxf>
      <font>
        <color rgb="FFFF0000"/>
      </font>
    </dxf>
    <dxf>
      <font>
        <color theme="0" tint="-0.24994659260841701"/>
      </font>
    </dxf>
    <dxf>
      <font>
        <color rgb="FFFF0000"/>
      </font>
    </dxf>
    <dxf>
      <font>
        <color rgb="FFFF0000"/>
      </font>
    </dxf>
    <dxf>
      <font>
        <color theme="0" tint="-0.24994659260841701"/>
      </font>
    </dxf>
    <dxf>
      <font>
        <color rgb="FFFF0000"/>
      </font>
    </dxf>
    <dxf>
      <fill>
        <patternFill>
          <bgColor rgb="FFFFCCCC"/>
        </patternFill>
      </fill>
    </dxf>
    <dxf>
      <font>
        <color theme="0"/>
      </font>
      <fill>
        <patternFill>
          <bgColor rgb="FFFF0000"/>
        </patternFill>
      </fill>
    </dxf>
    <dxf>
      <font>
        <color rgb="FFFF0000"/>
      </font>
    </dxf>
    <dxf>
      <font>
        <color rgb="FFFF0000"/>
      </font>
    </dxf>
    <dxf>
      <font>
        <b val="0"/>
        <i val="0"/>
        <color rgb="FFFF0000"/>
      </font>
    </dxf>
    <dxf>
      <font>
        <color rgb="FFFF0000"/>
      </font>
    </dxf>
    <dxf>
      <font>
        <color rgb="FFFF0000"/>
      </font>
    </dxf>
    <dxf>
      <font>
        <color theme="0" tint="-0.24994659260841701"/>
      </font>
    </dxf>
    <dxf>
      <font>
        <color rgb="FFFF0000"/>
      </font>
    </dxf>
    <dxf>
      <font>
        <color rgb="FFFF0000"/>
      </font>
    </dxf>
    <dxf>
      <font>
        <color theme="0" tint="-0.24994659260841701"/>
      </font>
    </dxf>
    <dxf>
      <font>
        <color rgb="FFFF0000"/>
      </font>
    </dxf>
    <dxf>
      <fill>
        <patternFill>
          <bgColor rgb="FFFFCCCC"/>
        </patternFill>
      </fill>
    </dxf>
    <dxf>
      <font>
        <color theme="0"/>
      </font>
      <fill>
        <patternFill>
          <bgColor rgb="FFFF0000"/>
        </patternFill>
      </fill>
    </dxf>
    <dxf>
      <font>
        <color rgb="FFFF0000"/>
      </font>
    </dxf>
    <dxf>
      <font>
        <color rgb="FFFF0000"/>
      </font>
    </dxf>
    <dxf>
      <font>
        <b val="0"/>
        <i val="0"/>
        <color rgb="FFFF0000"/>
      </font>
    </dxf>
    <dxf>
      <font>
        <color rgb="FFFF0000"/>
      </font>
    </dxf>
    <dxf>
      <font>
        <color rgb="FFFF0000"/>
      </font>
    </dxf>
    <dxf>
      <font>
        <color theme="0" tint="-0.24994659260841701"/>
      </font>
    </dxf>
    <dxf>
      <font>
        <color rgb="FFFF0000"/>
      </font>
    </dxf>
    <dxf>
      <font>
        <color rgb="FFFF0000"/>
      </font>
    </dxf>
    <dxf>
      <font>
        <color theme="0" tint="-0.24994659260841701"/>
      </font>
    </dxf>
    <dxf>
      <font>
        <color rgb="FFFF0000"/>
      </font>
    </dxf>
    <dxf>
      <fill>
        <patternFill>
          <bgColor rgb="FFFFCCCC"/>
        </patternFill>
      </fill>
    </dxf>
    <dxf>
      <font>
        <color theme="0"/>
      </font>
      <fill>
        <patternFill>
          <bgColor rgb="FFFF0000"/>
        </patternFill>
      </fill>
    </dxf>
    <dxf>
      <font>
        <color rgb="FFFF0000"/>
      </font>
    </dxf>
    <dxf>
      <font>
        <color rgb="FFFF0000"/>
      </font>
    </dxf>
    <dxf>
      <font>
        <b val="0"/>
        <i val="0"/>
        <color rgb="FFFF0000"/>
      </font>
    </dxf>
    <dxf>
      <font>
        <color rgb="FFFF0000"/>
      </font>
    </dxf>
    <dxf>
      <font>
        <color rgb="FFFF0000"/>
      </font>
    </dxf>
    <dxf>
      <font>
        <color theme="0" tint="-0.24994659260841701"/>
      </font>
    </dxf>
    <dxf>
      <font>
        <color rgb="FFFF0000"/>
      </font>
    </dxf>
    <dxf>
      <font>
        <color rgb="FFFF0000"/>
      </font>
    </dxf>
    <dxf>
      <font>
        <color theme="0" tint="-0.24994659260841701"/>
      </font>
    </dxf>
    <dxf>
      <font>
        <color rgb="FFFF0000"/>
      </font>
    </dxf>
    <dxf>
      <fill>
        <patternFill>
          <bgColor rgb="FFFFCCCC"/>
        </patternFill>
      </fill>
    </dxf>
    <dxf>
      <font>
        <color theme="0"/>
      </font>
      <fill>
        <patternFill>
          <bgColor rgb="FFFF0000"/>
        </patternFill>
      </fill>
    </dxf>
    <dxf>
      <font>
        <color rgb="FFFF0000"/>
      </font>
    </dxf>
    <dxf>
      <font>
        <color rgb="FFFF0000"/>
      </font>
    </dxf>
    <dxf>
      <font>
        <b val="0"/>
        <i val="0"/>
        <color rgb="FFFF0000"/>
      </font>
    </dxf>
    <dxf>
      <font>
        <color rgb="FFFF0000"/>
      </font>
    </dxf>
    <dxf>
      <font>
        <color rgb="FFFF0000"/>
      </font>
    </dxf>
    <dxf>
      <font>
        <color theme="0" tint="-0.24994659260841701"/>
      </font>
    </dxf>
    <dxf>
      <font>
        <color rgb="FFFF0000"/>
      </font>
    </dxf>
    <dxf>
      <font>
        <color rgb="FFFF0000"/>
      </font>
    </dxf>
    <dxf>
      <font>
        <color theme="0" tint="-0.24994659260841701"/>
      </font>
    </dxf>
    <dxf>
      <font>
        <color rgb="FFFF0000"/>
      </font>
    </dxf>
    <dxf>
      <fill>
        <patternFill>
          <bgColor rgb="FFFFCCCC"/>
        </patternFill>
      </fill>
    </dxf>
    <dxf>
      <font>
        <color theme="0"/>
      </font>
      <fill>
        <patternFill>
          <bgColor rgb="FFFF0000"/>
        </patternFill>
      </fill>
    </dxf>
    <dxf>
      <font>
        <color rgb="FFFF0000"/>
      </font>
    </dxf>
    <dxf>
      <font>
        <color rgb="FFFF0000"/>
      </font>
    </dxf>
    <dxf>
      <font>
        <b val="0"/>
        <i val="0"/>
        <color rgb="FFFF0000"/>
      </font>
    </dxf>
    <dxf>
      <font>
        <color rgb="FFFF0000"/>
      </font>
    </dxf>
    <dxf>
      <font>
        <color rgb="FFFF0000"/>
      </font>
    </dxf>
    <dxf>
      <font>
        <color theme="0" tint="-0.24994659260841701"/>
      </font>
    </dxf>
    <dxf>
      <font>
        <color rgb="FFFF0000"/>
      </font>
    </dxf>
    <dxf>
      <font>
        <color rgb="FFFF0000"/>
      </font>
    </dxf>
    <dxf>
      <font>
        <color theme="0" tint="-0.24994659260841701"/>
      </font>
    </dxf>
    <dxf>
      <font>
        <color rgb="FFFF0000"/>
      </font>
    </dxf>
    <dxf>
      <fill>
        <patternFill>
          <bgColor rgb="FFFFCCCC"/>
        </patternFill>
      </fill>
    </dxf>
    <dxf>
      <font>
        <color theme="0"/>
      </font>
      <fill>
        <patternFill>
          <bgColor rgb="FFFF0000"/>
        </patternFill>
      </fill>
    </dxf>
    <dxf>
      <font>
        <color rgb="FFFF0000"/>
      </font>
    </dxf>
    <dxf>
      <font>
        <color rgb="FFFF0000"/>
      </font>
    </dxf>
    <dxf>
      <font>
        <b val="0"/>
        <i val="0"/>
        <color rgb="FFFF0000"/>
      </font>
    </dxf>
    <dxf>
      <font>
        <color rgb="FFFF0000"/>
      </font>
    </dxf>
    <dxf>
      <font>
        <color rgb="FFFF0000"/>
      </font>
    </dxf>
    <dxf>
      <font>
        <color theme="0" tint="-0.24994659260841701"/>
      </font>
    </dxf>
    <dxf>
      <font>
        <color rgb="FFFF0000"/>
      </font>
    </dxf>
    <dxf>
      <font>
        <color rgb="FFFF0000"/>
      </font>
    </dxf>
    <dxf>
      <font>
        <color theme="0" tint="-0.24994659260841701"/>
      </font>
    </dxf>
    <dxf>
      <font>
        <color rgb="FFFF0000"/>
      </font>
    </dxf>
    <dxf>
      <fill>
        <patternFill>
          <bgColor rgb="FFFFCCCC"/>
        </patternFill>
      </fill>
    </dxf>
    <dxf>
      <font>
        <color theme="0"/>
      </font>
      <fill>
        <patternFill>
          <bgColor rgb="FFFF0000"/>
        </patternFill>
      </fill>
    </dxf>
    <dxf>
      <font>
        <color rgb="FFFF0000"/>
      </font>
    </dxf>
    <dxf>
      <font>
        <color rgb="FFFF0000"/>
      </font>
    </dxf>
    <dxf>
      <font>
        <b val="0"/>
        <i val="0"/>
        <color rgb="FFFF0000"/>
      </font>
    </dxf>
    <dxf>
      <font>
        <color rgb="FFFF0000"/>
      </font>
    </dxf>
    <dxf>
      <font>
        <color rgb="FFFF0000"/>
      </font>
    </dxf>
    <dxf>
      <font>
        <color theme="0" tint="-0.24994659260841701"/>
      </font>
    </dxf>
    <dxf>
      <font>
        <color rgb="FFFF0000"/>
      </font>
    </dxf>
    <dxf>
      <font>
        <color rgb="FFFF0000"/>
      </font>
    </dxf>
    <dxf>
      <font>
        <color theme="0" tint="-0.24994659260841701"/>
      </font>
    </dxf>
    <dxf>
      <font>
        <color rgb="FFFF0000"/>
      </font>
    </dxf>
    <dxf>
      <fill>
        <patternFill>
          <bgColor rgb="FFFFCCCC"/>
        </patternFill>
      </fill>
    </dxf>
    <dxf>
      <font>
        <color theme="0"/>
      </font>
      <fill>
        <patternFill>
          <bgColor rgb="FFFF0000"/>
        </patternFill>
      </fill>
    </dxf>
    <dxf>
      <font>
        <color rgb="FFFF0000"/>
      </font>
    </dxf>
    <dxf>
      <font>
        <color rgb="FFFF0000"/>
      </font>
    </dxf>
    <dxf>
      <font>
        <b val="0"/>
        <i val="0"/>
        <color rgb="FFFF0000"/>
      </font>
    </dxf>
    <dxf>
      <font>
        <color rgb="FFFF0000"/>
      </font>
    </dxf>
    <dxf>
      <font>
        <color rgb="FFFF0000"/>
      </font>
    </dxf>
    <dxf>
      <font>
        <color theme="0" tint="-0.24994659260841701"/>
      </font>
    </dxf>
    <dxf>
      <font>
        <color rgb="FFFF0000"/>
      </font>
    </dxf>
    <dxf>
      <font>
        <color rgb="FFFF0000"/>
      </font>
    </dxf>
    <dxf>
      <font>
        <color theme="0" tint="-0.24994659260841701"/>
      </font>
    </dxf>
    <dxf>
      <font>
        <color rgb="FFFF0000"/>
      </font>
    </dxf>
    <dxf>
      <fill>
        <patternFill>
          <bgColor rgb="FFFFCCCC"/>
        </patternFill>
      </fill>
    </dxf>
    <dxf>
      <font>
        <color theme="0"/>
      </font>
      <fill>
        <patternFill>
          <bgColor rgb="FFFF0000"/>
        </patternFill>
      </fill>
    </dxf>
    <dxf>
      <font>
        <color rgb="FFFF0000"/>
      </font>
    </dxf>
    <dxf>
      <font>
        <color rgb="FFFF0000"/>
      </font>
    </dxf>
    <dxf>
      <font>
        <b val="0"/>
        <i val="0"/>
        <color rgb="FFFF0000"/>
      </font>
    </dxf>
    <dxf>
      <font>
        <color rgb="FFFF0000"/>
      </font>
    </dxf>
    <dxf>
      <font>
        <color rgb="FFFF0000"/>
      </font>
    </dxf>
    <dxf>
      <font>
        <color theme="0" tint="-0.24994659260841701"/>
      </font>
    </dxf>
    <dxf>
      <font>
        <color rgb="FFFF0000"/>
      </font>
    </dxf>
    <dxf>
      <font>
        <color rgb="FFFF0000"/>
      </font>
    </dxf>
    <dxf>
      <font>
        <color theme="0" tint="-0.24994659260841701"/>
      </font>
    </dxf>
    <dxf>
      <font>
        <color rgb="FFFF0000"/>
      </font>
    </dxf>
    <dxf>
      <fill>
        <patternFill>
          <bgColor rgb="FFFFCCCC"/>
        </patternFill>
      </fill>
    </dxf>
    <dxf>
      <font>
        <color theme="0"/>
      </font>
      <fill>
        <patternFill>
          <bgColor rgb="FFFF0000"/>
        </patternFill>
      </fill>
    </dxf>
    <dxf>
      <font>
        <color rgb="FFFF0000"/>
      </font>
    </dxf>
    <dxf>
      <font>
        <color rgb="FFFF0000"/>
      </font>
    </dxf>
    <dxf>
      <font>
        <b val="0"/>
        <i val="0"/>
        <color rgb="FFFF0000"/>
      </font>
    </dxf>
    <dxf>
      <font>
        <color rgb="FFFF0000"/>
      </font>
    </dxf>
    <dxf>
      <font>
        <color rgb="FFFF0000"/>
      </font>
    </dxf>
    <dxf>
      <font>
        <color theme="0" tint="-0.24994659260841701"/>
      </font>
    </dxf>
    <dxf>
      <font>
        <color rgb="FFFF0000"/>
      </font>
    </dxf>
    <dxf>
      <font>
        <color rgb="FFFF0000"/>
      </font>
    </dxf>
    <dxf>
      <font>
        <color theme="0" tint="-0.24994659260841701"/>
      </font>
    </dxf>
    <dxf>
      <font>
        <color rgb="FFFF0000"/>
      </font>
    </dxf>
    <dxf>
      <fill>
        <patternFill>
          <bgColor rgb="FFFFCCCC"/>
        </patternFill>
      </fill>
    </dxf>
    <dxf>
      <font>
        <color theme="0"/>
      </font>
      <fill>
        <patternFill>
          <bgColor rgb="FFFF0000"/>
        </patternFill>
      </fill>
    </dxf>
    <dxf>
      <font>
        <color rgb="FFFF0000"/>
      </font>
    </dxf>
    <dxf>
      <font>
        <color rgb="FFFF0000"/>
      </font>
    </dxf>
    <dxf>
      <font>
        <b val="0"/>
        <i val="0"/>
        <color rgb="FFFF0000"/>
      </font>
    </dxf>
    <dxf>
      <font>
        <color rgb="FFFF0000"/>
      </font>
    </dxf>
    <dxf>
      <font>
        <color rgb="FFFF0000"/>
      </font>
    </dxf>
    <dxf>
      <font>
        <color theme="0" tint="-0.24994659260841701"/>
      </font>
    </dxf>
    <dxf>
      <font>
        <color rgb="FFFF0000"/>
      </font>
    </dxf>
    <dxf>
      <font>
        <color rgb="FFFF0000"/>
      </font>
    </dxf>
    <dxf>
      <font>
        <color theme="0" tint="-0.24994659260841701"/>
      </font>
    </dxf>
    <dxf>
      <font>
        <color rgb="FFFF0000"/>
      </font>
    </dxf>
    <dxf>
      <fill>
        <patternFill>
          <bgColor rgb="FFFFCCCC"/>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rgb="FFFF0000"/>
      </font>
    </dxf>
    <dxf>
      <font>
        <color rgb="FFFF0000"/>
      </font>
    </dxf>
    <dxf>
      <fill>
        <patternFill>
          <bgColor rgb="FFFFCCCC"/>
        </patternFill>
      </fill>
    </dxf>
    <dxf>
      <fill>
        <patternFill>
          <bgColor theme="0" tint="-0.14996795556505021"/>
        </patternFill>
      </fill>
    </dxf>
    <dxf>
      <font>
        <b/>
        <i val="0"/>
      </font>
      <fill>
        <patternFill>
          <bgColor rgb="FFFFFFCC"/>
        </patternFill>
      </fill>
    </dxf>
    <dxf>
      <font>
        <color rgb="FFFF0000"/>
      </font>
    </dxf>
    <dxf>
      <font>
        <color rgb="FFFF0000"/>
      </font>
    </dxf>
    <dxf>
      <font>
        <b/>
        <i val="0"/>
        <color rgb="FFFF0000"/>
      </font>
    </dxf>
    <dxf>
      <font>
        <b/>
        <i val="0"/>
        <color rgb="FFFF0000"/>
      </font>
    </dxf>
    <dxf>
      <font>
        <b/>
        <i val="0"/>
        <color rgb="FFFF0000"/>
      </font>
      <fill>
        <patternFill patternType="solid">
          <bgColor rgb="FFFFC000"/>
        </patternFill>
      </fill>
    </dxf>
    <dxf>
      <font>
        <b/>
        <i val="0"/>
        <color rgb="FFFF0000"/>
      </font>
    </dxf>
    <dxf>
      <font>
        <b/>
        <i val="0"/>
        <color rgb="FFFF0000"/>
      </font>
    </dxf>
    <dxf>
      <font>
        <b/>
        <i val="0"/>
        <color rgb="FFFF0000"/>
      </font>
      <fill>
        <patternFill patternType="solid">
          <bgColor rgb="FFFFC000"/>
        </patternFill>
      </fill>
    </dxf>
    <dxf>
      <font>
        <color theme="0"/>
      </font>
      <fill>
        <patternFill>
          <bgColor rgb="FFFF0000"/>
        </patternFill>
      </fill>
    </dxf>
    <dxf>
      <font>
        <color rgb="FF008000"/>
      </font>
    </dxf>
    <dxf>
      <font>
        <b/>
        <i val="0"/>
        <color theme="0"/>
      </font>
      <fill>
        <patternFill>
          <bgColor rgb="FFFF0000"/>
        </patternFill>
      </fill>
    </dxf>
    <dxf>
      <font>
        <color rgb="FFFF0000"/>
      </font>
    </dxf>
    <dxf>
      <font>
        <b/>
        <i val="0"/>
        <color theme="0"/>
      </font>
      <fill>
        <patternFill>
          <bgColor rgb="FFFF0000"/>
        </patternFill>
      </fill>
      <border>
        <left style="thin">
          <color auto="1"/>
        </left>
        <right style="thin">
          <color auto="1"/>
        </right>
        <top style="thin">
          <color auto="1"/>
        </top>
        <bottom style="thin">
          <color auto="1"/>
        </bottom>
      </border>
    </dxf>
    <dxf>
      <font>
        <color rgb="FFFF0000"/>
      </font>
    </dxf>
    <dxf>
      <font>
        <color rgb="FFFF0000"/>
      </font>
    </dxf>
    <dxf>
      <font>
        <color rgb="FFFF0000"/>
      </font>
    </dxf>
    <dxf>
      <font>
        <color rgb="FFFF0000"/>
      </font>
    </dxf>
    <dxf>
      <font>
        <color rgb="FFFF0000"/>
      </font>
    </dxf>
    <dxf>
      <font>
        <color auto="1"/>
      </font>
    </dxf>
    <dxf>
      <font>
        <color rgb="FFFF0000"/>
      </font>
    </dxf>
    <dxf>
      <font>
        <color rgb="FFFF0000"/>
      </font>
    </dxf>
  </dxfs>
  <tableStyles count="0" defaultTableStyle="TableStyleMedium9" defaultPivotStyle="PivotStyleLight16"/>
  <colors>
    <mruColors>
      <color rgb="FFFFFFCC"/>
      <color rgb="FFFFCCCC"/>
      <color rgb="FF336600"/>
      <color rgb="FF008000"/>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865189</xdr:colOff>
      <xdr:row>3</xdr:row>
      <xdr:rowOff>345282</xdr:rowOff>
    </xdr:from>
    <xdr:to>
      <xdr:col>1</xdr:col>
      <xdr:colOff>3627438</xdr:colOff>
      <xdr:row>3</xdr:row>
      <xdr:rowOff>500210</xdr:rowOff>
    </xdr:to>
    <xdr:pic>
      <xdr:nvPicPr>
        <xdr:cNvPr id="4" name="Grafik 3">
          <a:extLst>
            <a:ext uri="{FF2B5EF4-FFF2-40B4-BE49-F238E27FC236}">
              <a16:creationId xmlns:a16="http://schemas.microsoft.com/office/drawing/2014/main" id="{00000000-0008-0000-0100-000004000000}"/>
            </a:ext>
          </a:extLst>
        </xdr:cNvPr>
        <xdr:cNvPicPr>
          <a:picLocks noChangeAspect="1"/>
        </xdr:cNvPicPr>
      </xdr:nvPicPr>
      <xdr:blipFill rotWithShape="1">
        <a:blip xmlns:r="http://schemas.openxmlformats.org/officeDocument/2006/relationships" r:embed="rId1"/>
        <a:srcRect t="18090" r="4014" b="25494"/>
        <a:stretch/>
      </xdr:blipFill>
      <xdr:spPr>
        <a:xfrm>
          <a:off x="4052095" y="1127126"/>
          <a:ext cx="2762249" cy="154928"/>
        </a:xfrm>
        <a:prstGeom prst="rect">
          <a:avLst/>
        </a:prstGeom>
      </xdr:spPr>
    </xdr:pic>
    <xdr:clientData/>
  </xdr:twoCellAnchor>
  <xdr:twoCellAnchor>
    <xdr:from>
      <xdr:col>1</xdr:col>
      <xdr:colOff>3494847</xdr:colOff>
      <xdr:row>3</xdr:row>
      <xdr:rowOff>190499</xdr:rowOff>
    </xdr:from>
    <xdr:to>
      <xdr:col>1</xdr:col>
      <xdr:colOff>3654220</xdr:colOff>
      <xdr:row>3</xdr:row>
      <xdr:rowOff>396210</xdr:rowOff>
    </xdr:to>
    <xdr:sp macro="" textlink="">
      <xdr:nvSpPr>
        <xdr:cNvPr id="5" name="Pfeil nach links 4">
          <a:extLst>
            <a:ext uri="{FF2B5EF4-FFF2-40B4-BE49-F238E27FC236}">
              <a16:creationId xmlns:a16="http://schemas.microsoft.com/office/drawing/2014/main" id="{00000000-0008-0000-0100-000005000000}"/>
            </a:ext>
          </a:extLst>
        </xdr:cNvPr>
        <xdr:cNvSpPr/>
      </xdr:nvSpPr>
      <xdr:spPr>
        <a:xfrm rot="5400000" flipH="1">
          <a:off x="6658584" y="995512"/>
          <a:ext cx="205711" cy="159373"/>
        </a:xfrm>
        <a:prstGeom prst="leftArrow">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de-DE" sz="1100"/>
        </a:p>
      </xdr:txBody>
    </xdr:sp>
    <xdr:clientData/>
  </xdr:twoCellAnchor>
  <xdr:twoCellAnchor editAs="oneCell">
    <xdr:from>
      <xdr:col>1</xdr:col>
      <xdr:colOff>2512219</xdr:colOff>
      <xdr:row>5</xdr:row>
      <xdr:rowOff>2252266</xdr:rowOff>
    </xdr:from>
    <xdr:to>
      <xdr:col>1</xdr:col>
      <xdr:colOff>3536157</xdr:colOff>
      <xdr:row>5</xdr:row>
      <xdr:rowOff>2499718</xdr:rowOff>
    </xdr:to>
    <xdr:pic>
      <xdr:nvPicPr>
        <xdr:cNvPr id="6" name="Grafik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2"/>
        <a:stretch>
          <a:fillRect/>
        </a:stretch>
      </xdr:blipFill>
      <xdr:spPr>
        <a:xfrm>
          <a:off x="5699125" y="5173266"/>
          <a:ext cx="1023938" cy="247452"/>
        </a:xfrm>
        <a:prstGeom prst="rect">
          <a:avLst/>
        </a:prstGeom>
      </xdr:spPr>
    </xdr:pic>
    <xdr:clientData/>
  </xdr:twoCellAnchor>
  <xdr:twoCellAnchor editAs="oneCell">
    <xdr:from>
      <xdr:col>1</xdr:col>
      <xdr:colOff>1783522</xdr:colOff>
      <xdr:row>12</xdr:row>
      <xdr:rowOff>281608</xdr:rowOff>
    </xdr:from>
    <xdr:to>
      <xdr:col>1</xdr:col>
      <xdr:colOff>1981329</xdr:colOff>
      <xdr:row>12</xdr:row>
      <xdr:rowOff>584531</xdr:rowOff>
    </xdr:to>
    <xdr:pic>
      <xdr:nvPicPr>
        <xdr:cNvPr id="8" name="Grafik 7">
          <a:extLst>
            <a:ext uri="{FF2B5EF4-FFF2-40B4-BE49-F238E27FC236}">
              <a16:creationId xmlns:a16="http://schemas.microsoft.com/office/drawing/2014/main" id="{00000000-0008-0000-0100-000008000000}"/>
            </a:ext>
          </a:extLst>
        </xdr:cNvPr>
        <xdr:cNvPicPr>
          <a:picLocks noChangeAspect="1"/>
        </xdr:cNvPicPr>
      </xdr:nvPicPr>
      <xdr:blipFill rotWithShape="1">
        <a:blip xmlns:r="http://schemas.openxmlformats.org/officeDocument/2006/relationships" r:embed="rId3"/>
        <a:srcRect l="9476" t="59689"/>
        <a:stretch/>
      </xdr:blipFill>
      <xdr:spPr>
        <a:xfrm>
          <a:off x="4969565" y="9431130"/>
          <a:ext cx="197807" cy="302923"/>
        </a:xfrm>
        <a:prstGeom prst="rect">
          <a:avLst/>
        </a:prstGeom>
      </xdr:spPr>
    </xdr:pic>
    <xdr:clientData/>
  </xdr:twoCellAnchor>
  <xdr:twoCellAnchor editAs="oneCell">
    <xdr:from>
      <xdr:col>1</xdr:col>
      <xdr:colOff>2083645</xdr:colOff>
      <xdr:row>12</xdr:row>
      <xdr:rowOff>178196</xdr:rowOff>
    </xdr:from>
    <xdr:to>
      <xdr:col>1</xdr:col>
      <xdr:colOff>3627783</xdr:colOff>
      <xdr:row>12</xdr:row>
      <xdr:rowOff>671049</xdr:rowOff>
    </xdr:to>
    <xdr:pic>
      <xdr:nvPicPr>
        <xdr:cNvPr id="9" name="Grafik 8">
          <a:extLst>
            <a:ext uri="{FF2B5EF4-FFF2-40B4-BE49-F238E27FC236}">
              <a16:creationId xmlns:a16="http://schemas.microsoft.com/office/drawing/2014/main" id="{00000000-0008-0000-0100-000009000000}"/>
            </a:ext>
          </a:extLst>
        </xdr:cNvPr>
        <xdr:cNvPicPr>
          <a:picLocks noChangeAspect="1"/>
        </xdr:cNvPicPr>
      </xdr:nvPicPr>
      <xdr:blipFill rotWithShape="1">
        <a:blip xmlns:r="http://schemas.openxmlformats.org/officeDocument/2006/relationships" r:embed="rId4"/>
        <a:srcRect r="14943" b="5362"/>
        <a:stretch/>
      </xdr:blipFill>
      <xdr:spPr>
        <a:xfrm>
          <a:off x="5269688" y="9327718"/>
          <a:ext cx="1544138" cy="492853"/>
        </a:xfrm>
        <a:prstGeom prst="rect">
          <a:avLst/>
        </a:prstGeom>
      </xdr:spPr>
    </xdr:pic>
    <xdr:clientData/>
  </xdr:twoCellAnchor>
  <xdr:twoCellAnchor editAs="oneCell">
    <xdr:from>
      <xdr:col>1</xdr:col>
      <xdr:colOff>2768349</xdr:colOff>
      <xdr:row>6</xdr:row>
      <xdr:rowOff>151087</xdr:rowOff>
    </xdr:from>
    <xdr:to>
      <xdr:col>1</xdr:col>
      <xdr:colOff>3471884</xdr:colOff>
      <xdr:row>6</xdr:row>
      <xdr:rowOff>624052</xdr:rowOff>
    </xdr:to>
    <xdr:pic>
      <xdr:nvPicPr>
        <xdr:cNvPr id="3" name="Grafik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5"/>
        <a:stretch>
          <a:fillRect/>
        </a:stretch>
      </xdr:blipFill>
      <xdr:spPr>
        <a:xfrm>
          <a:off x="5947728" y="5813535"/>
          <a:ext cx="703535" cy="472965"/>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E118"/>
  <sheetViews>
    <sheetView tabSelected="1" view="pageLayout" zoomScale="130" zoomScaleNormal="145" zoomScaleSheetLayoutView="160" zoomScalePageLayoutView="130" workbookViewId="0">
      <selection activeCell="D5" sqref="D5:G5"/>
    </sheetView>
  </sheetViews>
  <sheetFormatPr baseColWidth="10" defaultColWidth="11.453125" defaultRowHeight="13" x14ac:dyDescent="0.3"/>
  <cols>
    <col min="1" max="1" width="2.08984375" style="3" customWidth="1"/>
    <col min="2" max="2" width="3" style="3" customWidth="1"/>
    <col min="3" max="3" width="7" style="3" customWidth="1"/>
    <col min="4" max="4" width="12.36328125" style="3" customWidth="1"/>
    <col min="5" max="5" width="15.54296875" style="3" customWidth="1"/>
    <col min="6" max="6" width="6.453125" style="3" customWidth="1"/>
    <col min="7" max="7" width="5" style="3" bestFit="1" customWidth="1"/>
    <col min="8" max="8" width="7" style="3" customWidth="1"/>
    <col min="9" max="9" width="9.08984375" style="6" customWidth="1"/>
    <col min="10" max="10" width="5.54296875" style="6" customWidth="1"/>
    <col min="11" max="11" width="4.6328125" style="6" customWidth="1"/>
    <col min="12" max="12" width="5" style="6" customWidth="1"/>
    <col min="13" max="13" width="6.453125" style="6" customWidth="1"/>
    <col min="14" max="14" width="4.54296875" style="6" customWidth="1"/>
    <col min="15" max="15" width="5.90625" style="6" customWidth="1"/>
    <col min="16" max="16" width="4.90625" style="6" customWidth="1"/>
    <col min="17" max="17" width="6" style="6" customWidth="1"/>
    <col min="18" max="18" width="3" style="6" customWidth="1"/>
    <col min="19" max="19" width="8.6328125" style="6" customWidth="1"/>
    <col min="20" max="20" width="1.6328125" style="6" customWidth="1"/>
    <col min="21" max="22" width="6.90625" style="6" customWidth="1"/>
    <col min="23" max="23" width="7.54296875" style="6" customWidth="1"/>
    <col min="24" max="24" width="9.36328125" style="31" hidden="1" customWidth="1"/>
    <col min="25" max="25" width="9.36328125" style="25" hidden="1" customWidth="1"/>
    <col min="26" max="26" width="9.36328125" style="24" hidden="1" customWidth="1"/>
    <col min="27" max="27" width="9.36328125" style="25" hidden="1" customWidth="1"/>
    <col min="28" max="29" width="9.36328125" style="31" hidden="1" customWidth="1"/>
    <col min="30" max="31" width="9.36328125" style="3" hidden="1" customWidth="1"/>
    <col min="32" max="32" width="9.36328125" style="3" customWidth="1"/>
    <col min="33" max="16384" width="11.453125" style="3"/>
  </cols>
  <sheetData>
    <row r="1" spans="1:31" s="7" customFormat="1" ht="12.65" customHeight="1" thickBot="1" x14ac:dyDescent="0.3">
      <c r="A1" s="264" t="s">
        <v>132</v>
      </c>
      <c r="B1" s="265"/>
      <c r="C1" s="265"/>
      <c r="D1" s="265"/>
      <c r="E1" s="265"/>
      <c r="F1" s="265"/>
      <c r="G1" s="265"/>
      <c r="H1" s="265"/>
      <c r="I1" s="265"/>
      <c r="J1" s="265"/>
      <c r="K1" s="265"/>
      <c r="L1" s="265"/>
      <c r="M1" s="265"/>
      <c r="N1" s="265"/>
      <c r="O1" s="265"/>
      <c r="P1" s="265"/>
      <c r="Q1" s="265"/>
      <c r="R1" s="266" t="s">
        <v>131</v>
      </c>
      <c r="S1" s="266"/>
      <c r="T1" s="266"/>
      <c r="U1" s="266"/>
      <c r="V1" s="266"/>
      <c r="W1" s="267"/>
      <c r="X1" s="26"/>
      <c r="Y1" s="27"/>
      <c r="Z1" s="28"/>
      <c r="AA1" s="27"/>
      <c r="AB1" s="26"/>
      <c r="AC1" s="26"/>
    </row>
    <row r="2" spans="1:31" s="8" customFormat="1" ht="4.5" customHeight="1" thickBot="1" x14ac:dyDescent="0.3">
      <c r="A2" s="283"/>
      <c r="B2" s="284"/>
      <c r="C2" s="284"/>
      <c r="D2" s="284"/>
      <c r="E2" s="284"/>
      <c r="F2" s="284"/>
      <c r="G2" s="72"/>
      <c r="H2" s="37"/>
      <c r="I2" s="37"/>
      <c r="J2" s="37"/>
      <c r="K2" s="37"/>
      <c r="L2" s="37"/>
      <c r="M2" s="37"/>
      <c r="N2" s="37"/>
      <c r="O2" s="37"/>
      <c r="P2" s="37"/>
      <c r="Q2" s="37"/>
      <c r="R2" s="38"/>
      <c r="S2" s="38"/>
      <c r="T2" s="38"/>
      <c r="U2" s="38"/>
      <c r="V2" s="38"/>
      <c r="W2" s="62"/>
      <c r="X2" s="26"/>
      <c r="Y2" s="27"/>
      <c r="Z2" s="28"/>
      <c r="AA2" s="27"/>
      <c r="AB2" s="26"/>
      <c r="AC2" s="26"/>
    </row>
    <row r="3" spans="1:31" ht="10.5" customHeight="1" thickBot="1" x14ac:dyDescent="0.35">
      <c r="A3" s="375" t="s">
        <v>41</v>
      </c>
      <c r="B3" s="376"/>
      <c r="C3" s="376"/>
      <c r="D3" s="376"/>
      <c r="E3" s="377"/>
      <c r="F3" s="372">
        <f>W103</f>
        <v>0</v>
      </c>
      <c r="G3" s="373"/>
      <c r="H3" s="39"/>
      <c r="I3" s="374" t="str">
        <f>IF(SUM(S23:S102)+SUM(J23:J102)+SUM(AE24:AE102)&gt;0,"Bitte Belege einreichen.","")</f>
        <v/>
      </c>
      <c r="J3" s="374"/>
      <c r="K3" s="374"/>
      <c r="L3" s="374"/>
      <c r="M3" s="374"/>
      <c r="N3" s="374"/>
      <c r="O3" s="374"/>
      <c r="P3" s="282" t="str">
        <f>IF(R103&gt;0,"Belege fehlen","")</f>
        <v/>
      </c>
      <c r="Q3" s="282"/>
      <c r="R3" s="363"/>
      <c r="S3" s="364"/>
      <c r="T3" s="364"/>
      <c r="U3" s="364"/>
      <c r="V3" s="365"/>
      <c r="W3" s="63"/>
      <c r="X3" s="29"/>
      <c r="Y3" s="30"/>
    </row>
    <row r="4" spans="1:31" ht="3" customHeight="1" thickBot="1" x14ac:dyDescent="0.35">
      <c r="A4" s="285"/>
      <c r="B4" s="286"/>
      <c r="C4" s="286"/>
      <c r="D4" s="40"/>
      <c r="E4" s="40"/>
      <c r="F4" s="40"/>
      <c r="G4" s="40"/>
      <c r="H4" s="39"/>
      <c r="I4" s="82"/>
      <c r="J4" s="82"/>
      <c r="K4" s="82"/>
      <c r="L4" s="82"/>
      <c r="M4" s="82"/>
      <c r="N4" s="82"/>
      <c r="O4" s="81"/>
      <c r="P4" s="282"/>
      <c r="Q4" s="282"/>
      <c r="R4" s="366"/>
      <c r="S4" s="367"/>
      <c r="T4" s="367"/>
      <c r="U4" s="367"/>
      <c r="V4" s="368"/>
      <c r="W4" s="63"/>
      <c r="X4" s="29"/>
      <c r="Y4" s="30"/>
    </row>
    <row r="5" spans="1:31" ht="13.5" customHeight="1" x14ac:dyDescent="0.3">
      <c r="A5" s="68" t="s">
        <v>31</v>
      </c>
      <c r="B5" s="54"/>
      <c r="C5" s="54"/>
      <c r="D5" s="388" t="s">
        <v>17</v>
      </c>
      <c r="E5" s="388"/>
      <c r="F5" s="388"/>
      <c r="G5" s="389"/>
      <c r="H5" s="41"/>
      <c r="I5" s="378" t="s">
        <v>6</v>
      </c>
      <c r="J5" s="379"/>
      <c r="K5" s="402" t="s">
        <v>130</v>
      </c>
      <c r="L5" s="403"/>
      <c r="M5" s="403"/>
      <c r="N5" s="403"/>
      <c r="O5" s="403"/>
      <c r="P5" s="404"/>
      <c r="Q5" s="44"/>
      <c r="R5" s="369"/>
      <c r="S5" s="370"/>
      <c r="T5" s="370"/>
      <c r="U5" s="370"/>
      <c r="V5" s="371"/>
      <c r="W5" s="64"/>
      <c r="X5" s="32"/>
      <c r="Y5" s="30"/>
    </row>
    <row r="6" spans="1:31" ht="10.5" customHeight="1" x14ac:dyDescent="0.3">
      <c r="A6" s="280" t="s">
        <v>54</v>
      </c>
      <c r="B6" s="281"/>
      <c r="C6" s="281"/>
      <c r="D6" s="390" t="s">
        <v>129</v>
      </c>
      <c r="E6" s="390"/>
      <c r="F6" s="390"/>
      <c r="G6" s="391"/>
      <c r="H6" s="41"/>
      <c r="I6" s="380" t="s">
        <v>38</v>
      </c>
      <c r="J6" s="381"/>
      <c r="K6" s="399" t="s">
        <v>130</v>
      </c>
      <c r="L6" s="400"/>
      <c r="M6" s="400"/>
      <c r="N6" s="400"/>
      <c r="O6" s="400"/>
      <c r="P6" s="401"/>
      <c r="Q6" s="45"/>
      <c r="R6" s="354"/>
      <c r="S6" s="355"/>
      <c r="T6" s="355"/>
      <c r="U6" s="355"/>
      <c r="V6" s="356"/>
      <c r="W6" s="64"/>
      <c r="X6" s="32"/>
      <c r="Y6" s="30"/>
    </row>
    <row r="7" spans="1:31" ht="12.65" customHeight="1" thickBot="1" x14ac:dyDescent="0.35">
      <c r="A7" s="280" t="s">
        <v>53</v>
      </c>
      <c r="B7" s="281"/>
      <c r="C7" s="281"/>
      <c r="D7" s="392" t="s">
        <v>130</v>
      </c>
      <c r="E7" s="392"/>
      <c r="F7" s="392"/>
      <c r="G7" s="393"/>
      <c r="H7" s="41"/>
      <c r="I7" s="382" t="s">
        <v>39</v>
      </c>
      <c r="J7" s="383"/>
      <c r="K7" s="396" t="s">
        <v>130</v>
      </c>
      <c r="L7" s="397"/>
      <c r="M7" s="397"/>
      <c r="N7" s="397"/>
      <c r="O7" s="397"/>
      <c r="P7" s="398"/>
      <c r="Q7" s="100"/>
      <c r="R7" s="357"/>
      <c r="S7" s="358"/>
      <c r="T7" s="358"/>
      <c r="U7" s="358"/>
      <c r="V7" s="359"/>
      <c r="W7" s="65"/>
      <c r="X7" s="32"/>
      <c r="Y7" s="30"/>
    </row>
    <row r="8" spans="1:31" ht="10.5" customHeight="1" thickBot="1" x14ac:dyDescent="0.35">
      <c r="A8" s="350" t="s">
        <v>76</v>
      </c>
      <c r="B8" s="351"/>
      <c r="C8" s="351"/>
      <c r="D8" s="394" t="s">
        <v>130</v>
      </c>
      <c r="E8" s="394"/>
      <c r="F8" s="394"/>
      <c r="G8" s="395"/>
      <c r="H8" s="41"/>
      <c r="I8" s="352" t="str">
        <f ca="1">IF(K9="bitte angeben","",IF(K9=TODAY(),"","Bitte Datumseingabe überprüfen"))</f>
        <v/>
      </c>
      <c r="J8" s="352"/>
      <c r="K8" s="352"/>
      <c r="L8" s="352"/>
      <c r="M8" s="352"/>
      <c r="N8" s="352"/>
      <c r="O8" s="352"/>
      <c r="P8" s="352"/>
      <c r="Q8" s="100"/>
      <c r="R8" s="360"/>
      <c r="S8" s="361"/>
      <c r="T8" s="361"/>
      <c r="U8" s="361"/>
      <c r="V8" s="362"/>
      <c r="W8" s="65"/>
      <c r="X8" s="33"/>
      <c r="Y8" s="30"/>
    </row>
    <row r="9" spans="1:31" ht="10.5" customHeight="1" thickBot="1" x14ac:dyDescent="0.35">
      <c r="A9" s="313" t="str">
        <f>"Entf. Wohnort ("&amp;VLOOKUP(D5,'DE 2024_25'!A2:I279,3,FALSE)&amp;", "&amp;D6&amp;")-"&amp;Tabelle4!K2</f>
        <v>Entf. Wohnort (wird automatisch bestimmt, Bitte Straße und Hausnummer angeben)-Seminar wird automatisch bestimmtFALSCH</v>
      </c>
      <c r="B9" s="314"/>
      <c r="C9" s="314"/>
      <c r="D9" s="314"/>
      <c r="E9" s="314"/>
      <c r="F9" s="314"/>
      <c r="G9" s="107"/>
      <c r="H9" s="41"/>
      <c r="I9" s="305" t="s">
        <v>35</v>
      </c>
      <c r="J9" s="306"/>
      <c r="K9" s="405" t="s">
        <v>130</v>
      </c>
      <c r="L9" s="406"/>
      <c r="M9" s="406"/>
      <c r="N9" s="406"/>
      <c r="O9" s="406"/>
      <c r="P9" s="407"/>
      <c r="Q9" s="43"/>
      <c r="R9" s="272"/>
      <c r="S9" s="273"/>
      <c r="T9" s="273"/>
      <c r="U9" s="273"/>
      <c r="V9" s="274"/>
      <c r="W9" s="65"/>
      <c r="X9" s="345"/>
      <c r="Y9" s="345"/>
      <c r="Z9" s="344">
        <v>44562</v>
      </c>
      <c r="AA9" s="344"/>
    </row>
    <row r="10" spans="1:31" ht="10.5" customHeight="1" thickBot="1" x14ac:dyDescent="0.35">
      <c r="A10" s="315" t="str">
        <f>"Entf. Dienstort ("&amp;L15&amp;")-"&amp;Tabelle4!K2</f>
        <v>Entf. Dienstort (wird automatisch bestimmt)-Seminar wird automatisch bestimmtFALSCH</v>
      </c>
      <c r="B10" s="316"/>
      <c r="C10" s="316"/>
      <c r="D10" s="316"/>
      <c r="E10" s="316"/>
      <c r="F10" s="316"/>
      <c r="G10" s="108"/>
      <c r="H10" s="41"/>
      <c r="I10" s="353"/>
      <c r="J10" s="353"/>
      <c r="K10" s="90"/>
      <c r="L10" s="347"/>
      <c r="M10" s="347"/>
      <c r="N10" s="347"/>
      <c r="O10" s="347"/>
      <c r="P10" s="347"/>
      <c r="Q10" s="43"/>
      <c r="R10" s="60"/>
      <c r="S10" s="60"/>
      <c r="T10" s="60"/>
      <c r="U10" s="60"/>
      <c r="V10" s="60"/>
      <c r="W10" s="65"/>
      <c r="X10" s="34"/>
      <c r="Y10" s="34"/>
    </row>
    <row r="11" spans="1:31" ht="10.5" customHeight="1" x14ac:dyDescent="0.3">
      <c r="A11" s="315" t="str">
        <f>"Entf. Wohnort ("&amp;VLOOKUP(D5,'DE 2024_25'!A2:I279,3,FALSE)&amp;", "&amp;D6&amp;")"&amp;"-Zweitfachschule ("&amp;VLOOKUP(D5,'DE 2024_25'!$A$2:$I$307,7,FALSE)&amp;")"</f>
        <v>Entf. Wohnort (wird automatisch bestimmt, Bitte Straße und Hausnummer angeben)-Zweitfachschule (wird automatisch bestimmt)</v>
      </c>
      <c r="B11" s="316"/>
      <c r="C11" s="316"/>
      <c r="D11" s="316"/>
      <c r="E11" s="316"/>
      <c r="F11" s="316"/>
      <c r="G11" s="108"/>
      <c r="H11" s="41"/>
      <c r="I11" s="329" t="s">
        <v>81</v>
      </c>
      <c r="J11" s="330"/>
      <c r="K11" s="331"/>
      <c r="L11" s="332"/>
      <c r="M11" s="333"/>
      <c r="N11" s="329" t="s">
        <v>124</v>
      </c>
      <c r="O11" s="330"/>
      <c r="P11" s="337"/>
      <c r="Q11" s="338"/>
      <c r="R11" s="338"/>
      <c r="S11" s="338"/>
      <c r="T11" s="338"/>
      <c r="U11" s="338"/>
      <c r="V11" s="338"/>
      <c r="W11" s="339"/>
      <c r="X11" s="106"/>
      <c r="Y11" s="106"/>
    </row>
    <row r="12" spans="1:31" ht="10.5" customHeight="1" thickBot="1" x14ac:dyDescent="0.35">
      <c r="A12" s="317" t="str">
        <f>"Entf. Dienstort ("&amp;L15&amp;")-Zweitf.Schule ("&amp;VLOOKUP(D5,'DE 2024_25'!$A$2:$I$307,7,FALSE)&amp;")"</f>
        <v>Entf. Dienstort (wird automatisch bestimmt)-Zweitf.Schule (wird automatisch bestimmt)</v>
      </c>
      <c r="B12" s="318"/>
      <c r="C12" s="318"/>
      <c r="D12" s="318"/>
      <c r="E12" s="318"/>
      <c r="F12" s="318"/>
      <c r="G12" s="109"/>
      <c r="H12" s="41"/>
      <c r="I12" s="334"/>
      <c r="J12" s="335"/>
      <c r="K12" s="335"/>
      <c r="L12" s="335"/>
      <c r="M12" s="335"/>
      <c r="N12" s="335"/>
      <c r="O12" s="335"/>
      <c r="P12" s="335"/>
      <c r="Q12" s="335"/>
      <c r="R12" s="335"/>
      <c r="S12" s="335"/>
      <c r="T12" s="335"/>
      <c r="U12" s="335"/>
      <c r="V12" s="335"/>
      <c r="W12" s="336"/>
      <c r="X12" s="106"/>
      <c r="Y12" s="106"/>
    </row>
    <row r="13" spans="1:31" ht="3" customHeight="1" thickBot="1" x14ac:dyDescent="0.35">
      <c r="A13" s="56"/>
      <c r="B13" s="275"/>
      <c r="C13" s="275"/>
      <c r="D13" s="275"/>
      <c r="E13" s="275"/>
      <c r="F13" s="275"/>
      <c r="G13" s="74"/>
      <c r="H13" s="42"/>
      <c r="I13" s="53"/>
      <c r="J13" s="53"/>
      <c r="K13" s="53"/>
      <c r="L13" s="57"/>
      <c r="M13" s="57"/>
      <c r="N13" s="57"/>
      <c r="O13" s="57"/>
      <c r="P13" s="57"/>
      <c r="Q13" s="43"/>
      <c r="R13" s="66"/>
      <c r="S13" s="66"/>
      <c r="T13" s="66"/>
      <c r="U13" s="66"/>
      <c r="V13" s="66"/>
      <c r="W13" s="67"/>
      <c r="X13" s="55"/>
      <c r="Y13" s="111">
        <v>1</v>
      </c>
      <c r="Z13" s="112">
        <f>Y13-L26</f>
        <v>1</v>
      </c>
    </row>
    <row r="14" spans="1:31" ht="10.5" customHeight="1" thickBot="1" x14ac:dyDescent="0.35">
      <c r="A14" s="278" t="str">
        <f>IF(OR(D6="bitte Straße und Hausnummer angeben",D7="bitte angeben",D8="bitte angeben",F9="bitte angeben",F10="bitte angeben",K5="bitte angeben",K6="bitte angeben",K7="bitte angeben",K9="bitte angeben"),"Die obigen Angaben in den Zeilen 5 bis 10 sind noch unvollständig","Die obigen Angaben in den Zeilen 5 bis 12 sind vollständig")</f>
        <v>Die obigen Angaben in den Zeilen 5 bis 10 sind noch unvollständig</v>
      </c>
      <c r="B14" s="279"/>
      <c r="C14" s="279"/>
      <c r="D14" s="279"/>
      <c r="E14" s="279"/>
      <c r="F14" s="279"/>
      <c r="G14" s="340" t="s">
        <v>32</v>
      </c>
      <c r="H14" s="341"/>
      <c r="I14" s="384" t="str">
        <f>VLOOKUP(D5,'DE 2024_25'!A2:I279,3,FALSE)</f>
        <v>wird automatisch bestimmt</v>
      </c>
      <c r="J14" s="385"/>
      <c r="K14" s="99">
        <f>VLOOKUP(D5,'DE 2024_25'!A2:I279,2,FALSE)</f>
        <v>0</v>
      </c>
      <c r="L14" s="325" t="str">
        <f>IF(D6="bitte Straße und Hausnummer angeben","wird automatisch bestimmt",D6)</f>
        <v>wird automatisch bestimmt</v>
      </c>
      <c r="M14" s="326"/>
      <c r="N14" s="326"/>
      <c r="O14" s="326"/>
      <c r="P14" s="326"/>
      <c r="Q14" s="319" t="s">
        <v>126</v>
      </c>
      <c r="R14" s="320"/>
      <c r="S14" s="323" t="s">
        <v>49</v>
      </c>
      <c r="T14" s="323"/>
      <c r="U14" s="270" t="s">
        <v>37</v>
      </c>
      <c r="V14" s="348" t="str">
        <f>IF(MIN(C23:C102)&gt;0,MIN(C23:C102),"")</f>
        <v/>
      </c>
      <c r="W14" s="348" t="str">
        <f>IF(MAX(C23:C102)&gt;0,MAX(C23:C102),"")</f>
        <v/>
      </c>
      <c r="X14" s="110"/>
      <c r="Y14" s="111">
        <v>0</v>
      </c>
      <c r="Z14" s="112">
        <f>L27-Y14</f>
        <v>0</v>
      </c>
    </row>
    <row r="15" spans="1:31" ht="10.5" customHeight="1" thickBot="1" x14ac:dyDescent="0.35">
      <c r="A15" s="276" t="str">
        <f>IF(VLOOKUP(D5,'DE 2024_25'!A2:I279,6,FALSE)&lt;&gt;"","Zweitfachschule: "&amp;VLOOKUP(D5,'DE 2024_25'!A2:I279,7,FALSE)&amp;", "&amp;VLOOKUP(D5,'DE 2024_25'!A2:I279,8,FALSE),"")</f>
        <v>Zweitfachschule: wird automatisch bestimmt, wird automatisch bestimmt</v>
      </c>
      <c r="B15" s="277"/>
      <c r="C15" s="277"/>
      <c r="D15" s="277"/>
      <c r="E15" s="277"/>
      <c r="F15" s="277"/>
      <c r="G15" s="342" t="s">
        <v>34</v>
      </c>
      <c r="H15" s="343"/>
      <c r="I15" s="386" t="str">
        <f>VLOOKUP(D5,'DE 2024_25'!A2:H279,6,FALSE)</f>
        <v>wird automatisch bestimmt</v>
      </c>
      <c r="J15" s="387"/>
      <c r="K15" s="95"/>
      <c r="L15" s="327" t="str">
        <f>VLOOKUP(D5,'DE 2024_25'!A2:H279,5,FALSE)</f>
        <v>wird automatisch bestimmt</v>
      </c>
      <c r="M15" s="328"/>
      <c r="N15" s="328"/>
      <c r="O15" s="328"/>
      <c r="P15" s="328"/>
      <c r="Q15" s="321" t="str">
        <f>VLOOKUP(D5,'DE 2024_25'!A1:H171,4,FALSE)</f>
        <v>wird automatisch bestimmt</v>
      </c>
      <c r="R15" s="322"/>
      <c r="S15" s="324">
        <f>VLOOKUP(D5,'DE 2024_25'!A2:I279,9,FALSE)</f>
        <v>0</v>
      </c>
      <c r="T15" s="322"/>
      <c r="U15" s="271"/>
      <c r="V15" s="349"/>
      <c r="W15" s="349"/>
      <c r="X15" s="35"/>
    </row>
    <row r="16" spans="1:31" ht="10.5" customHeight="1" x14ac:dyDescent="0.3">
      <c r="A16" s="309" t="str">
        <f>IF(AND(A17="",A18="",A19=""),"","Hinweise: ")</f>
        <v/>
      </c>
      <c r="B16" s="310"/>
      <c r="C16" s="310"/>
      <c r="D16" s="310"/>
      <c r="E16" s="310"/>
      <c r="F16" s="310"/>
      <c r="G16" s="310"/>
      <c r="H16" s="310"/>
      <c r="I16" s="310"/>
      <c r="J16" s="310"/>
      <c r="K16" s="311"/>
      <c r="L16" s="236" t="s">
        <v>40</v>
      </c>
      <c r="M16" s="237"/>
      <c r="N16" s="237"/>
      <c r="O16" s="237"/>
      <c r="P16" s="237"/>
      <c r="Q16" s="237"/>
      <c r="R16" s="237"/>
      <c r="S16" s="237"/>
      <c r="T16" s="237"/>
      <c r="U16" s="237"/>
      <c r="V16" s="237"/>
      <c r="W16" s="238"/>
      <c r="X16" s="346" t="s">
        <v>50</v>
      </c>
      <c r="Y16" s="312"/>
      <c r="Z16" s="312" t="s">
        <v>51</v>
      </c>
      <c r="AA16" s="312"/>
      <c r="AB16" s="211" t="s">
        <v>52</v>
      </c>
      <c r="AC16" s="211"/>
      <c r="AD16" s="208"/>
      <c r="AE16" s="189" t="s">
        <v>117</v>
      </c>
    </row>
    <row r="17" spans="1:31" ht="10.5" customHeight="1" x14ac:dyDescent="0.3">
      <c r="A17" s="218" t="str">
        <f>IF(SUM(AC23:AC102)&gt;0,"1) Fahrten können nur für das Jahr 2022, rückwirkend und innerhalb von 6 Monaten abgerechnet werden.","")</f>
        <v/>
      </c>
      <c r="B17" s="219"/>
      <c r="C17" s="219"/>
      <c r="D17" s="219"/>
      <c r="E17" s="219"/>
      <c r="F17" s="219"/>
      <c r="G17" s="219"/>
      <c r="H17" s="219"/>
      <c r="I17" s="219"/>
      <c r="J17" s="219"/>
      <c r="K17" s="220"/>
      <c r="L17" s="239"/>
      <c r="M17" s="240"/>
      <c r="N17" s="240"/>
      <c r="O17" s="240"/>
      <c r="P17" s="240"/>
      <c r="Q17" s="240"/>
      <c r="R17" s="240"/>
      <c r="S17" s="240"/>
      <c r="T17" s="240"/>
      <c r="U17" s="240"/>
      <c r="V17" s="240"/>
      <c r="W17" s="241"/>
      <c r="X17" s="346"/>
      <c r="Y17" s="312"/>
      <c r="Z17" s="312"/>
      <c r="AA17" s="312"/>
      <c r="AB17" s="211"/>
      <c r="AC17" s="211"/>
      <c r="AD17" s="208"/>
      <c r="AE17" s="189"/>
    </row>
    <row r="18" spans="1:31" ht="10.5" customHeight="1" x14ac:dyDescent="0.3">
      <c r="A18" s="218" t="str">
        <f>IF(SUM(AA23:AA102)&gt;0,"2) Bei Dienstgängen (Wohn- oder Schulort ist Freiburg) werden die tatsächlichen Verpflegungskosten in Spalte M eingetragen und Belege eingereicht;","")</f>
        <v/>
      </c>
      <c r="B18" s="219"/>
      <c r="C18" s="219"/>
      <c r="D18" s="219"/>
      <c r="E18" s="219"/>
      <c r="F18" s="219"/>
      <c r="G18" s="219"/>
      <c r="H18" s="219"/>
      <c r="I18" s="219"/>
      <c r="J18" s="219"/>
      <c r="K18" s="220"/>
      <c r="L18" s="239"/>
      <c r="M18" s="240"/>
      <c r="N18" s="240"/>
      <c r="O18" s="240"/>
      <c r="P18" s="240"/>
      <c r="Q18" s="240"/>
      <c r="R18" s="240"/>
      <c r="S18" s="240"/>
      <c r="T18" s="240"/>
      <c r="U18" s="240"/>
      <c r="V18" s="240"/>
      <c r="W18" s="241"/>
      <c r="X18" s="346"/>
      <c r="Y18" s="312"/>
      <c r="Z18" s="312"/>
      <c r="AA18" s="312"/>
      <c r="AB18" s="211"/>
      <c r="AC18" s="211"/>
      <c r="AD18" s="208"/>
      <c r="AE18" s="189"/>
    </row>
    <row r="19" spans="1:31" ht="10.5" customHeight="1" thickBot="1" x14ac:dyDescent="0.35">
      <c r="A19" s="221" t="str">
        <f>IF(SUM(AA23:AA102)&gt;0,"eine Erstattung ist bis zum Tageld einer Dienstreise möglich. Ist der Dienstort Freiburg, so kann maximal die Strecke Schule-Seminar erstattet werden.","")</f>
        <v/>
      </c>
      <c r="B19" s="222"/>
      <c r="C19" s="222"/>
      <c r="D19" s="222"/>
      <c r="E19" s="222"/>
      <c r="F19" s="222"/>
      <c r="G19" s="222"/>
      <c r="H19" s="222"/>
      <c r="I19" s="222"/>
      <c r="J19" s="222"/>
      <c r="K19" s="223"/>
      <c r="L19" s="242"/>
      <c r="M19" s="243"/>
      <c r="N19" s="243"/>
      <c r="O19" s="243"/>
      <c r="P19" s="243"/>
      <c r="Q19" s="243"/>
      <c r="R19" s="243"/>
      <c r="S19" s="243"/>
      <c r="T19" s="243"/>
      <c r="U19" s="243"/>
      <c r="V19" s="243"/>
      <c r="W19" s="244"/>
      <c r="X19" s="346"/>
      <c r="Y19" s="312"/>
      <c r="Z19" s="312"/>
      <c r="AA19" s="312"/>
      <c r="AB19" s="211"/>
      <c r="AC19" s="211"/>
      <c r="AD19" s="208"/>
      <c r="AE19" s="189"/>
    </row>
    <row r="20" spans="1:31" ht="10.5" customHeight="1" x14ac:dyDescent="0.3">
      <c r="A20" s="307" t="s">
        <v>30</v>
      </c>
      <c r="B20" s="190" t="s">
        <v>5</v>
      </c>
      <c r="C20" s="204" t="s">
        <v>13</v>
      </c>
      <c r="D20" s="228" t="s">
        <v>2</v>
      </c>
      <c r="E20" s="229"/>
      <c r="F20" s="230"/>
      <c r="G20" s="209" t="s">
        <v>102</v>
      </c>
      <c r="H20" s="209" t="s">
        <v>101</v>
      </c>
      <c r="I20" s="73"/>
      <c r="J20" s="73"/>
      <c r="K20" s="209" t="s">
        <v>121</v>
      </c>
      <c r="L20" s="225"/>
      <c r="M20" s="304"/>
      <c r="N20" s="293" t="s">
        <v>111</v>
      </c>
      <c r="O20" s="294"/>
      <c r="P20" s="224" t="s">
        <v>4</v>
      </c>
      <c r="Q20" s="225"/>
      <c r="R20" s="234" t="s">
        <v>12</v>
      </c>
      <c r="S20" s="235"/>
      <c r="T20" s="268" t="s">
        <v>107</v>
      </c>
      <c r="U20" s="245" t="s">
        <v>36</v>
      </c>
      <c r="V20" s="204" t="s">
        <v>122</v>
      </c>
      <c r="W20" s="216" t="s">
        <v>119</v>
      </c>
      <c r="X20" s="346"/>
      <c r="Y20" s="312"/>
      <c r="Z20" s="312"/>
      <c r="AA20" s="312"/>
      <c r="AB20" s="211"/>
      <c r="AC20" s="211"/>
      <c r="AD20" s="208"/>
      <c r="AE20" s="189"/>
    </row>
    <row r="21" spans="1:31" ht="10.5" customHeight="1" x14ac:dyDescent="0.3">
      <c r="A21" s="308"/>
      <c r="B21" s="191"/>
      <c r="C21" s="205"/>
      <c r="D21" s="231" t="s">
        <v>125</v>
      </c>
      <c r="E21" s="232"/>
      <c r="F21" s="233"/>
      <c r="G21" s="210"/>
      <c r="H21" s="210"/>
      <c r="I21" s="290" t="s">
        <v>97</v>
      </c>
      <c r="J21" s="290"/>
      <c r="K21" s="252"/>
      <c r="L21" s="98" t="s">
        <v>1</v>
      </c>
      <c r="M21" s="96" t="s">
        <v>120</v>
      </c>
      <c r="N21" s="295"/>
      <c r="O21" s="296"/>
      <c r="P21" s="226" t="s">
        <v>116</v>
      </c>
      <c r="Q21" s="227"/>
      <c r="R21" s="114" t="s">
        <v>30</v>
      </c>
      <c r="S21" s="115" t="s">
        <v>96</v>
      </c>
      <c r="T21" s="269"/>
      <c r="U21" s="246"/>
      <c r="V21" s="205"/>
      <c r="W21" s="217"/>
      <c r="X21" s="346"/>
      <c r="Y21" s="312"/>
      <c r="Z21" s="312"/>
      <c r="AA21" s="312"/>
      <c r="AB21" s="211"/>
      <c r="AC21" s="211"/>
      <c r="AD21" s="208"/>
      <c r="AE21" s="189"/>
    </row>
    <row r="22" spans="1:31" ht="10.5" customHeight="1" thickBot="1" x14ac:dyDescent="0.35">
      <c r="A22" s="308"/>
      <c r="B22" s="191"/>
      <c r="C22" s="205"/>
      <c r="D22" s="287" t="s">
        <v>127</v>
      </c>
      <c r="E22" s="288"/>
      <c r="F22" s="289"/>
      <c r="G22" s="256" t="s">
        <v>19</v>
      </c>
      <c r="H22" s="257"/>
      <c r="I22" s="70" t="s">
        <v>95</v>
      </c>
      <c r="J22" s="97" t="s">
        <v>96</v>
      </c>
      <c r="K22" s="253"/>
      <c r="L22" s="91" t="s">
        <v>3</v>
      </c>
      <c r="M22" s="93" t="s">
        <v>118</v>
      </c>
      <c r="N22" s="291" t="s">
        <v>112</v>
      </c>
      <c r="O22" s="292"/>
      <c r="P22" s="87" t="s">
        <v>113</v>
      </c>
      <c r="Q22" s="88" t="s">
        <v>115</v>
      </c>
      <c r="R22" s="212" t="s">
        <v>128</v>
      </c>
      <c r="S22" s="213"/>
      <c r="T22" s="269"/>
      <c r="U22" s="246"/>
      <c r="V22" s="205"/>
      <c r="W22" s="217"/>
      <c r="X22" s="346"/>
      <c r="Y22" s="312"/>
      <c r="Z22" s="312"/>
      <c r="AA22" s="312"/>
      <c r="AB22" s="211"/>
      <c r="AC22" s="211"/>
      <c r="AD22" s="208"/>
      <c r="AE22" s="189"/>
    </row>
    <row r="23" spans="1:31" ht="10.5" customHeight="1" x14ac:dyDescent="0.3">
      <c r="A23" s="297">
        <v>1</v>
      </c>
      <c r="B23" s="194" t="str">
        <f>IF(C23="","---",(IF(WEEKDAY(C23,2)=1,"Mo",(IF(WEEKDAY(C23,2)=2,"Di",(IF(WEEKDAY(C23,2)=3,"Mi",(IF(WEEKDAY(C23,2)=4,"Do",(IF(WEEKDAY(C23,2)=5,"Fr",(IF(WEEKDAY(C23,2)=6,"Sa","So")))))))))))))</f>
        <v>---</v>
      </c>
      <c r="C23" s="196"/>
      <c r="D23" s="258" t="s">
        <v>17</v>
      </c>
      <c r="E23" s="258"/>
      <c r="F23" s="258"/>
      <c r="G23" s="131" t="s">
        <v>105</v>
      </c>
      <c r="H23" s="130"/>
      <c r="I23" s="254" t="s">
        <v>17</v>
      </c>
      <c r="J23" s="255"/>
      <c r="K23" s="250" t="str">
        <f>IF(OR(D23="bitte auswählen",D24="bitte auswählen"),"",IF(OR($I$14="Freiburg",$I$15="Freiburg"),"Dienst-gang","Dienst-reise"))</f>
        <v/>
      </c>
      <c r="L23" s="124"/>
      <c r="M23" s="105">
        <f>IF(AND(L23&lt;&gt;"",L24&lt;&gt;""),1,0)*IF(I24=Tabelle4!D$12,IF(Y$13-L23&lt;=8/24,0,IF(Y$13-L23&lt;=14/24,6,12))+IF(L24-Y$14&lt;=8/24,0,IF(L24-Y$14&lt;=14/24,6,12)),IF(L24-L23&lt;=8/24,0,IF(L24-L23&lt;=14/24,6,12)))</f>
        <v>0</v>
      </c>
      <c r="N23" s="132">
        <f>IF(OR(G23="auswählen",G23="ÖPNV",G23="sonstig",G24="bitte auswählen",H23="keine Erstattung",H23="wird ausgefüllt"),0,ROUNDUP(IF($I$15&lt;&gt;VLOOKUP(D24,Tabelle4!$K$1:$L$4,2,FALSE),H23,IF(D24=Tabelle4!$K$2,MIN(H23,G$10), IF(D24=Tabelle4!$K$3,MIN(H23,G$12))))*IF(G24="hin und zurück",2,1),0))</f>
        <v>0</v>
      </c>
      <c r="O23" s="134" t="s">
        <v>113</v>
      </c>
      <c r="P23" s="198"/>
      <c r="Q23" s="199"/>
      <c r="R23" s="127"/>
      <c r="S23" s="128"/>
      <c r="T23" s="200" t="str">
        <f>IF(AC23=1,"1","")&amp;IF(AA23=1,"2","")</f>
        <v/>
      </c>
      <c r="U23" s="214" t="str">
        <f>IF(OR(X23=0,$A$15="Die obigen Angaben in den Zeilen 5 bis 10 sind noch unvollständig"),"---",(N23*N24+IF(Q24="",0,Q24)+S23)*X23*AB23)</f>
        <v>---</v>
      </c>
      <c r="V23" s="202" t="str">
        <f>IF(OR(B23="---",D23="bitte auswählen",D24="bitte auswählen",I23="bitte auswählen",$A$14="Die obigen Angaben in den Zeilen 5 bis 10 sind noch unvollständig"),"---",AB23*X23*IF(AND(L23&lt;&gt;"",L24&lt;&gt;""),1,0)*IF(AD23=1,M23,MIN(M23,IF(M24="",0,M24)))+IF(I24=Tabelle4!$D$12,MIN(95,IF(J24="",0,J24)),0))</f>
        <v>---</v>
      </c>
      <c r="W23" s="206" t="str">
        <f t="shared" ref="W23" si="0">IF(AND(U23="---",V23="---"),"---",IF(U23&lt;&gt;"---",U23,0)+IF(V23&lt;&gt;"---",V23,0))</f>
        <v>---</v>
      </c>
      <c r="X23" s="31">
        <f>IF(OR(B23="---",D24="bitte auswählen",I23="bitte auswählen",AND(H23="",R23="",OR(L23=0,L24=0))),0,1)</f>
        <v>0</v>
      </c>
      <c r="Y23" s="25">
        <f>IF(AND(B23="---",D24="bitte auswählen",I23="bitte auswählen"),0,IF(OR(B23="---",D23="bitte auswählen",I23="bitte auswählen",AND(H23="",R23="",OR(L23=0,L24=0))),1,0))</f>
        <v>0</v>
      </c>
      <c r="Z23" s="61">
        <f>IF(K23="Dienst-gang",0,1)</f>
        <v>1</v>
      </c>
      <c r="AA23" s="50">
        <f>IF(K23="Dienst-gang",1,0)</f>
        <v>0</v>
      </c>
      <c r="AB23" s="31">
        <f>IF(C23="",1,IF(K$9="bitte angeben",0,IF(OR(C23&lt;EDATE(K$9,-6),K$9&lt;C23,C23&lt;$Z$9),0,1)))</f>
        <v>1</v>
      </c>
      <c r="AC23" s="25">
        <f>IF(C23="",0,IF(K$9="bitte angeben",1,IF(OR(C23&lt;EDATE(K$9,-6),K$9&lt;C23,C23&lt;$Z$9),1,0)))</f>
        <v>0</v>
      </c>
      <c r="AD23" s="79">
        <f>IF(K23="Dienst-gang",0,1)</f>
        <v>1</v>
      </c>
      <c r="AE23" s="89"/>
    </row>
    <row r="24" spans="1:31" ht="10.5" customHeight="1" thickBot="1" x14ac:dyDescent="0.35">
      <c r="A24" s="298"/>
      <c r="B24" s="195"/>
      <c r="C24" s="197"/>
      <c r="D24" s="247" t="s">
        <v>17</v>
      </c>
      <c r="E24" s="247"/>
      <c r="F24" s="247"/>
      <c r="G24" s="249" t="s">
        <v>17</v>
      </c>
      <c r="H24" s="249"/>
      <c r="I24" s="129"/>
      <c r="J24" s="136"/>
      <c r="K24" s="251"/>
      <c r="L24" s="125"/>
      <c r="M24" s="92"/>
      <c r="N24" s="133">
        <f xml:space="preserve"> IF(G23=Tabelle4!A$14,0.25,IF(G23=Tabelle4!A$15,IF(OR(VLOOKUP($D$5,'DE 2024_25'!$A$1:$J$273,10,FALSE)="ja",AND($S$15="ja",OR(D23=Tabelle4!$C$3,D23=Tabelle4!$C$4))),0.35,0.3),0))</f>
        <v>0</v>
      </c>
      <c r="O24" s="135" t="s">
        <v>114</v>
      </c>
      <c r="P24" s="126"/>
      <c r="Q24" s="94" t="str">
        <f>IF(AND(N23&lt;&gt;"",P23&lt;&gt;"",P24&gt;0,N24=0.3),MIN(P24,H23*IF(G24="hin und zurück",2,1))*0.05,"")</f>
        <v/>
      </c>
      <c r="R24" s="187"/>
      <c r="S24" s="188"/>
      <c r="T24" s="201"/>
      <c r="U24" s="215"/>
      <c r="V24" s="203"/>
      <c r="W24" s="207"/>
      <c r="Z24" s="50">
        <f>VLOOKUP(D24,Tabelle4!C$1:D$5,2,FALSE)</f>
        <v>0</v>
      </c>
      <c r="AA24" s="50"/>
      <c r="AE24" s="89">
        <f>M24</f>
        <v>0</v>
      </c>
    </row>
    <row r="25" spans="1:31" ht="10.5" customHeight="1" x14ac:dyDescent="0.3">
      <c r="A25" s="259">
        <v>2</v>
      </c>
      <c r="B25" s="192" t="str">
        <f>IF(C25="","---",(IF(WEEKDAY(C25,2)=1,"Mo",(IF(WEEKDAY(C25,2)=2,"Di",(IF(WEEKDAY(C25,2)=3,"Mi",(IF(WEEKDAY(C25,2)=4,"Do",(IF(WEEKDAY(C25,2)=5,"Fr",(IF(WEEKDAY(C25,2)=6,"Sa","So")))))))))))))</f>
        <v>---</v>
      </c>
      <c r="C25" s="196"/>
      <c r="D25" s="258" t="s">
        <v>17</v>
      </c>
      <c r="E25" s="258"/>
      <c r="F25" s="258"/>
      <c r="G25" s="131" t="s">
        <v>105</v>
      </c>
      <c r="H25" s="130" t="str">
        <f>IF(OR(D25="bitte auswählen",D26="bitte auswählen"),"wird ausgefüllt",IF(AND(D25=Tabelle4!$C$2,D26=Tabelle4!K$2),$G$9,IF(AND(D25=Tabelle4!C$3,D26=Tabelle4!K$2),$G$10,IF(AND(D25=Tabelle4!C$2,D26=Tabelle4!K$3),$G$11,IF(AND(D25=Tabelle4!C$3,D26=Tabelle4!K$3),$G$12,"bitte angeben")))))</f>
        <v>wird ausgefüllt</v>
      </c>
      <c r="I25" s="254" t="s">
        <v>17</v>
      </c>
      <c r="J25" s="255"/>
      <c r="K25" s="250" t="str">
        <f>IF(OR(D25="bitte auswählen",D26="bitte auswählen"),"",IF(OR($I$14="Freiburg",$I$15="Freiburg"),"Dienst-gang","Dienst-reise"))</f>
        <v/>
      </c>
      <c r="L25" s="124"/>
      <c r="M25" s="105">
        <f>IF(AND(L25&lt;&gt;"",L26&lt;&gt;""),1,0)*IF(I26=Tabelle4!D$12,IF(Y$13-L25&lt;=8/24,0,IF(Y$13-L25&lt;=14/24,6,12))+IF(L26-Y$14&lt;=8/24,0,IF(L26-Y$14&lt;=14/24,6,12)),IF(L26-L25&lt;=8/24,0,IF(L26-L25&lt;=14/24,6,12)))</f>
        <v>0</v>
      </c>
      <c r="N25" s="132">
        <f>IF(OR(G25="auswählen",G25="ÖPNV",G25="sonstig",G26="bitte auswählen",H25="keine Erstattung",H25="wird ausgefüllt"),0,ROUNDUP(IF($I$15&lt;&gt;VLOOKUP(D26,Tabelle4!$K$1:$L$4,2,FALSE),H25,IF(D26=Tabelle4!$K$2,MIN(H25,G$10), IF(D26=Tabelle4!$K$3,MIN(H25,G$12))))*IF(G26="hin und zurück",2,1),0))</f>
        <v>0</v>
      </c>
      <c r="O25" s="134" t="s">
        <v>113</v>
      </c>
      <c r="P25" s="198"/>
      <c r="Q25" s="199"/>
      <c r="R25" s="127"/>
      <c r="S25" s="128"/>
      <c r="T25" s="200" t="str">
        <f>IF(AC25=1,"1","")&amp;IF(AA25=1,"2","")</f>
        <v/>
      </c>
      <c r="U25" s="214" t="str">
        <f>IF(OR(X25=0,$A$15="Die obigen Angaben in den Zeilen 5 bis 10 sind noch unvollständig"),"---",(N25*N26+IF(Q26="",0,Q26)+S25)*X25*AB25)</f>
        <v>---</v>
      </c>
      <c r="V25" s="202" t="str">
        <f>IF(OR(B25="---",D25="bitte auswählen",D26="bitte auswählen",I25="bitte auswählen",$A$14="Die obigen Angaben in den Zeilen 5 bis 10 sind noch unvollständig"),"---",AB25*X25*IF(AND(L25&lt;&gt;"",L26&lt;&gt;""),1,0)*IF(AD25=1,M25,MIN(M25,IF(M26="",0,M26)))+IF(I26=Tabelle4!$D$12,MIN(95,IF(J26="",0,J26)),0))</f>
        <v>---</v>
      </c>
      <c r="W25" s="206" t="str">
        <f t="shared" ref="W25" si="1">IF(AND(U25="---",V25="---"),"---",IF(U25&lt;&gt;"---",U25,0)+IF(V25&lt;&gt;"---",V25,0))</f>
        <v>---</v>
      </c>
      <c r="X25" s="31">
        <f>IF(OR(B25="---",D26="bitte auswählen",I25="bitte auswählen",AND(H25="",R25="",OR(L25=0,L26=0))),0,1)</f>
        <v>0</v>
      </c>
      <c r="Y25" s="25">
        <f>IF(AND(B25="---",D26="bitte auswählen",I25="bitte auswählen"),0,IF(OR(B25="---",D25="bitte auswählen",I25="bitte auswählen",AND(H25="",R25="",OR(L25=0,L26=0))),1,0))</f>
        <v>0</v>
      </c>
      <c r="Z25" s="61">
        <f>IF(K25="Dienst-gang",0,1)</f>
        <v>1</v>
      </c>
      <c r="AA25" s="50">
        <f>IF(K25="Dienst-gang",1,0)</f>
        <v>0</v>
      </c>
      <c r="AB25" s="31">
        <f>IF(C25="",1,IF(K$9="bitte angeben",0,IF(OR(C25&lt;EDATE(K$9,-6),K$9&lt;C25,C25&lt;$Z$9),0,1)))</f>
        <v>1</v>
      </c>
      <c r="AC25" s="25">
        <f>IF(C25="",0,IF(K$9="bitte angeben",1,IF(OR(C25&lt;EDATE(K$9,-6),K$9&lt;C25,C25&lt;$Z$9),1,0)))</f>
        <v>0</v>
      </c>
      <c r="AD25" s="79">
        <f>IF(K25="Dienst-gang",0,1)</f>
        <v>1</v>
      </c>
      <c r="AE25" s="89"/>
    </row>
    <row r="26" spans="1:31" ht="10.5" customHeight="1" thickBot="1" x14ac:dyDescent="0.35">
      <c r="A26" s="260"/>
      <c r="B26" s="193"/>
      <c r="C26" s="197"/>
      <c r="D26" s="247" t="s">
        <v>17</v>
      </c>
      <c r="E26" s="247"/>
      <c r="F26" s="247"/>
      <c r="G26" s="249" t="s">
        <v>17</v>
      </c>
      <c r="H26" s="249"/>
      <c r="I26" s="129"/>
      <c r="J26" s="136"/>
      <c r="K26" s="251"/>
      <c r="L26" s="125"/>
      <c r="M26" s="92"/>
      <c r="N26" s="133">
        <f xml:space="preserve"> IF(G25=Tabelle4!A$14,0.25,IF(G25=Tabelle4!A$15,IF(OR(VLOOKUP($D$5,'DE 2024_25'!$A$1:$J$273,10,FALSE)="ja",AND($S$15="ja",OR(D25=Tabelle4!$C$3,D25=Tabelle4!$C$4))),0.35,0.3),0))</f>
        <v>0</v>
      </c>
      <c r="O26" s="135" t="s">
        <v>114</v>
      </c>
      <c r="P26" s="126"/>
      <c r="Q26" s="94" t="str">
        <f>IF(AND(N25&lt;&gt;"",P25&lt;&gt;"",P26&gt;0,N26=0.3),MIN(P26,H25*IF(G26="hin und zurück",2,1))*0.05,"")</f>
        <v/>
      </c>
      <c r="R26" s="187"/>
      <c r="S26" s="188"/>
      <c r="T26" s="201"/>
      <c r="U26" s="215"/>
      <c r="V26" s="203"/>
      <c r="W26" s="207"/>
      <c r="Z26" s="50">
        <f>VLOOKUP(D26,Tabelle4!C$1:D$5,2,FALSE)</f>
        <v>0</v>
      </c>
      <c r="AA26" s="50"/>
      <c r="AE26" s="89">
        <f>M26</f>
        <v>0</v>
      </c>
    </row>
    <row r="27" spans="1:31" ht="10.5" customHeight="1" x14ac:dyDescent="0.3">
      <c r="A27" s="262">
        <v>3</v>
      </c>
      <c r="B27" s="261" t="str">
        <f>IF(C27="","---",(IF(WEEKDAY(C27,2)=1,"Mo",(IF(WEEKDAY(C27,2)=2,"Di",(IF(WEEKDAY(C27,2)=3,"Mi",(IF(WEEKDAY(C27,2)=4,"Do",(IF(WEEKDAY(C27,2)=5,"Fr",(IF(WEEKDAY(C27,2)=6,"Sa","So")))))))))))))</f>
        <v>---</v>
      </c>
      <c r="C27" s="196"/>
      <c r="D27" s="258" t="s">
        <v>17</v>
      </c>
      <c r="E27" s="258"/>
      <c r="F27" s="258"/>
      <c r="G27" s="131" t="s">
        <v>105</v>
      </c>
      <c r="H27" s="130" t="str">
        <f>IF(OR(D27="bitte auswählen",D28="bitte auswählen"),"wird ausgefüllt",IF(AND(D27=Tabelle4!$C$2,D28=Tabelle4!K$2),$G$9,IF(AND(D27=Tabelle4!C$3,D28=Tabelle4!K$2),$G$10,IF(AND(D27=Tabelle4!C$2,D28=Tabelle4!K$3),$G$11,IF(AND(D27=Tabelle4!C$3,D28=Tabelle4!K$3),$G$12,"bitte angeben")))))</f>
        <v>wird ausgefüllt</v>
      </c>
      <c r="I27" s="254" t="s">
        <v>17</v>
      </c>
      <c r="J27" s="255"/>
      <c r="K27" s="250" t="str">
        <f>IF(OR(D27="bitte auswählen",D28="bitte auswählen"),"",IF(OR($I$14="Freiburg",$I$15="Freiburg"),"Dienst-gang","Dienst-reise"))</f>
        <v/>
      </c>
      <c r="L27" s="124"/>
      <c r="M27" s="105">
        <f>IF(AND(L27&lt;&gt;"",L28&lt;&gt;""),1,0)*IF(I28=Tabelle4!D$12,IF(Y$13-L27&lt;=8/24,0,IF(Y$13-L27&lt;=14/24,6,12))+IF(L28-Y$14&lt;=8/24,0,IF(L28-Y$14&lt;=14/24,6,12)),IF(L28-L27&lt;=8/24,0,IF(L28-L27&lt;=14/24,6,12)))</f>
        <v>0</v>
      </c>
      <c r="N27" s="132">
        <f>IF(OR(G27="auswählen",G27="ÖPNV",G27="sonstig",G28="bitte auswählen",H27="keine Erstattung",H27="wird ausgefüllt"),0,ROUNDUP(IF($I$15&lt;&gt;VLOOKUP(D28,Tabelle4!$K$1:$L$4,2,FALSE),H27,IF(D28=Tabelle4!$K$2,MIN(H27,G$10), IF(D28=Tabelle4!$K$3,MIN(H27,G$12))))*IF(G28="hin und zurück",2,1),0))</f>
        <v>0</v>
      </c>
      <c r="O27" s="134" t="s">
        <v>113</v>
      </c>
      <c r="P27" s="198"/>
      <c r="Q27" s="199"/>
      <c r="R27" s="127"/>
      <c r="S27" s="128"/>
      <c r="T27" s="200" t="str">
        <f>IF(AC27=1,"1","")&amp;IF(AA27=1,"2","")</f>
        <v/>
      </c>
      <c r="U27" s="214" t="str">
        <f>IF(OR(X27=0,$A$15="Die obigen Angaben in den Zeilen 5 bis 10 sind noch unvollständig"),"---",(N27*N28+IF(Q28="",0,Q28)+S27)*X27*AB27)</f>
        <v>---</v>
      </c>
      <c r="V27" s="202" t="str">
        <f>IF(OR(B27="---",D27="bitte auswählen",D28="bitte auswählen",I27="bitte auswählen",$A$14="Die obigen Angaben in den Zeilen 5 bis 10 sind noch unvollständig"),"---",AB27*X27*IF(AND(L27&lt;&gt;"",L28&lt;&gt;""),1,0)*IF(AD27=1,M27,MIN(M27,IF(M28="",0,M28)))+IF(I28=Tabelle4!$D$12,MIN(95,IF(J28="",0,J28)),0))</f>
        <v>---</v>
      </c>
      <c r="W27" s="206" t="str">
        <f t="shared" ref="W27" si="2">IF(AND(U27="---",V27="---"),"---",IF(U27&lt;&gt;"---",U27,0)+IF(V27&lt;&gt;"---",V27,0))</f>
        <v>---</v>
      </c>
      <c r="X27" s="31">
        <f>IF(OR(B27="---",D28="bitte auswählen",I27="bitte auswählen",AND(H27="",R27="",OR(L27=0,L28=0))),0,1)</f>
        <v>0</v>
      </c>
      <c r="Y27" s="25">
        <f>IF(AND(B27="---",D28="bitte auswählen",I27="bitte auswählen"),0,IF(OR(B27="---",D27="bitte auswählen",I27="bitte auswählen",AND(H27="",R27="",OR(L27=0,L28=0))),1,0))</f>
        <v>0</v>
      </c>
      <c r="Z27" s="61">
        <f>IF(K27="Dienst-gang",0,1)</f>
        <v>1</v>
      </c>
      <c r="AA27" s="50">
        <f>IF(K27="Dienst-gang",1,0)</f>
        <v>0</v>
      </c>
      <c r="AB27" s="31">
        <f>IF(C27="",1,IF(K$9="bitte angeben",0,IF(OR(C27&lt;EDATE(K$9,-6),K$9&lt;C27,C27&lt;$Z$9),0,1)))</f>
        <v>1</v>
      </c>
      <c r="AC27" s="25">
        <f>IF(C27="",0,IF(K$9="bitte angeben",1,IF(OR(C27&lt;EDATE(K$9,-6),K$9&lt;C27,C27&lt;$Z$9),1,0)))</f>
        <v>0</v>
      </c>
      <c r="AD27" s="79">
        <f>IF(K27="Dienst-gang",0,1)</f>
        <v>1</v>
      </c>
      <c r="AE27" s="89"/>
    </row>
    <row r="28" spans="1:31" ht="10.5" customHeight="1" thickBot="1" x14ac:dyDescent="0.35">
      <c r="A28" s="263"/>
      <c r="B28" s="248"/>
      <c r="C28" s="197"/>
      <c r="D28" s="247" t="s">
        <v>17</v>
      </c>
      <c r="E28" s="247"/>
      <c r="F28" s="247"/>
      <c r="G28" s="249" t="s">
        <v>17</v>
      </c>
      <c r="H28" s="249"/>
      <c r="I28" s="129"/>
      <c r="J28" s="136"/>
      <c r="K28" s="251"/>
      <c r="L28" s="125"/>
      <c r="M28" s="92"/>
      <c r="N28" s="133">
        <f xml:space="preserve"> IF(G27=Tabelle4!A$14,0.25,IF(G27=Tabelle4!A$15,IF(OR(VLOOKUP($D$5,'DE 2024_25'!$A$1:$J$273,10,FALSE)="ja",AND($S$15="ja",OR(D27=Tabelle4!$C$3,D27=Tabelle4!$C$4))),0.35,0.3),0))</f>
        <v>0</v>
      </c>
      <c r="O28" s="135" t="s">
        <v>114</v>
      </c>
      <c r="P28" s="126"/>
      <c r="Q28" s="94" t="str">
        <f>IF(AND(N27&lt;&gt;"",P27&lt;&gt;"",P28&gt;0,N28=0.3),MIN(P28,H27*IF(G28="hin und zurück",2,1))*0.05,"")</f>
        <v/>
      </c>
      <c r="R28" s="187"/>
      <c r="S28" s="188"/>
      <c r="T28" s="201"/>
      <c r="U28" s="215"/>
      <c r="V28" s="203"/>
      <c r="W28" s="207"/>
      <c r="Z28" s="50">
        <f>VLOOKUP(D28,Tabelle4!C$1:D$5,2,FALSE)</f>
        <v>0</v>
      </c>
      <c r="AA28" s="50"/>
      <c r="AE28" s="89">
        <f>M28</f>
        <v>0</v>
      </c>
    </row>
    <row r="29" spans="1:31" ht="10.5" customHeight="1" x14ac:dyDescent="0.3">
      <c r="A29" s="263">
        <v>4</v>
      </c>
      <c r="B29" s="248" t="str">
        <f>IF(C29="","---",(IF(WEEKDAY(C29,2)=1,"Mo",(IF(WEEKDAY(C29,2)=2,"Di",(IF(WEEKDAY(C29,2)=3,"Mi",(IF(WEEKDAY(C29,2)=4,"Do",(IF(WEEKDAY(C29,2)=5,"Fr",(IF(WEEKDAY(C29,2)=6,"Sa","So")))))))))))))</f>
        <v>---</v>
      </c>
      <c r="C29" s="196"/>
      <c r="D29" s="258" t="s">
        <v>17</v>
      </c>
      <c r="E29" s="258"/>
      <c r="F29" s="258"/>
      <c r="G29" s="131" t="s">
        <v>105</v>
      </c>
      <c r="H29" s="130" t="str">
        <f>IF(OR(D29="bitte auswählen",D30="bitte auswählen"),"wird ausgefüllt",IF(AND(D29=Tabelle4!$C$2,D30=Tabelle4!K$2),$G$9,IF(AND(D29=Tabelle4!C$3,D30=Tabelle4!K$2),$G$10,IF(AND(D29=Tabelle4!C$2,D30=Tabelle4!K$3),$G$11,IF(AND(D29=Tabelle4!C$3,D30=Tabelle4!K$3),$G$12,"bitte angeben")))))</f>
        <v>wird ausgefüllt</v>
      </c>
      <c r="I29" s="254" t="s">
        <v>17</v>
      </c>
      <c r="J29" s="255"/>
      <c r="K29" s="250" t="str">
        <f>IF(OR(D29="bitte auswählen",D30="bitte auswählen"),"",IF(OR($I$14="Freiburg",$I$15="Freiburg"),"Dienst-gang","Dienst-reise"))</f>
        <v/>
      </c>
      <c r="L29" s="124"/>
      <c r="M29" s="105">
        <f>IF(AND(L29&lt;&gt;"",L30&lt;&gt;""),1,0)*IF(I30=Tabelle4!D$12,IF(Y$13-L29&lt;=8/24,0,IF(Y$13-L29&lt;=14/24,6,12))+IF(L30-Y$14&lt;=8/24,0,IF(L30-Y$14&lt;=14/24,6,12)),IF(L30-L29&lt;=8/24,0,IF(L30-L29&lt;=14/24,6,12)))</f>
        <v>0</v>
      </c>
      <c r="N29" s="132">
        <f>IF(OR(G29="auswählen",G29="ÖPNV",G29="sonstig",G30="bitte auswählen",H29="keine Erstattung",H29="wird ausgefüllt"),0,ROUNDUP(IF($I$15&lt;&gt;VLOOKUP(D30,Tabelle4!$K$1:$L$4,2,FALSE),H29,IF(D30=Tabelle4!$K$2,MIN(H29,G$10), IF(D30=Tabelle4!$K$3,MIN(H29,G$12))))*IF(G30="hin und zurück",2,1),0))</f>
        <v>0</v>
      </c>
      <c r="O29" s="134" t="s">
        <v>113</v>
      </c>
      <c r="P29" s="198"/>
      <c r="Q29" s="199"/>
      <c r="R29" s="127"/>
      <c r="S29" s="128"/>
      <c r="T29" s="200" t="str">
        <f>IF(AC29=1,"1","")&amp;IF(AA29=1,"2","")</f>
        <v/>
      </c>
      <c r="U29" s="214" t="str">
        <f>IF(OR(X29=0,$A$15="Die obigen Angaben in den Zeilen 5 bis 10 sind noch unvollständig"),"---",(N29*N30+IF(Q30="",0,Q30)+S29)*X29*AB29)</f>
        <v>---</v>
      </c>
      <c r="V29" s="202" t="str">
        <f>IF(OR(B29="---",D29="bitte auswählen",D30="bitte auswählen",I29="bitte auswählen",$A$14="Die obigen Angaben in den Zeilen 5 bis 10 sind noch unvollständig"),"---",AB29*X29*IF(AND(L29&lt;&gt;"",L30&lt;&gt;""),1,0)*IF(AD29=1,M29,MIN(M29,IF(M30="",0,M30)))+IF(I30=Tabelle4!$D$12,MIN(95,IF(J30="",0,J30)),0))</f>
        <v>---</v>
      </c>
      <c r="W29" s="206" t="str">
        <f t="shared" ref="W29" si="3">IF(AND(U29="---",V29="---"),"---",IF(U29&lt;&gt;"---",U29,0)+IF(V29&lt;&gt;"---",V29,0))</f>
        <v>---</v>
      </c>
      <c r="X29" s="31">
        <f>IF(OR(B29="---",D30="bitte auswählen",I29="bitte auswählen",AND(H29="",R29="",OR(L29=0,L30=0))),0,1)</f>
        <v>0</v>
      </c>
      <c r="Y29" s="25">
        <f>IF(AND(B29="---",D30="bitte auswählen",I29="bitte auswählen"),0,IF(OR(B29="---",D29="bitte auswählen",I29="bitte auswählen",AND(H29="",R29="",OR(L29=0,L30=0))),1,0))</f>
        <v>0</v>
      </c>
      <c r="Z29" s="61">
        <f>IF(K29="Dienst-gang",0,1)</f>
        <v>1</v>
      </c>
      <c r="AA29" s="50">
        <f>IF(K29="Dienst-gang",1,0)</f>
        <v>0</v>
      </c>
      <c r="AB29" s="31">
        <f>IF(C29="",1,IF(K$9="bitte angeben",0,IF(OR(C29&lt;EDATE(K$9,-6),K$9&lt;C29,C29&lt;$Z$9),0,1)))</f>
        <v>1</v>
      </c>
      <c r="AC29" s="25">
        <f>IF(C29="",0,IF(K$9="bitte angeben",1,IF(OR(C29&lt;EDATE(K$9,-6),K$9&lt;C29,C29&lt;$Z$9),1,0)))</f>
        <v>0</v>
      </c>
      <c r="AD29" s="79">
        <f>IF(K29="Dienst-gang",0,1)</f>
        <v>1</v>
      </c>
      <c r="AE29" s="89"/>
    </row>
    <row r="30" spans="1:31" ht="10.5" customHeight="1" thickBot="1" x14ac:dyDescent="0.35">
      <c r="A30" s="263"/>
      <c r="B30" s="248"/>
      <c r="C30" s="197"/>
      <c r="D30" s="247" t="s">
        <v>17</v>
      </c>
      <c r="E30" s="247"/>
      <c r="F30" s="247"/>
      <c r="G30" s="249" t="s">
        <v>17</v>
      </c>
      <c r="H30" s="249"/>
      <c r="I30" s="129"/>
      <c r="J30" s="136"/>
      <c r="K30" s="251"/>
      <c r="L30" s="125"/>
      <c r="M30" s="92"/>
      <c r="N30" s="133">
        <f xml:space="preserve"> IF(G29=Tabelle4!A$14,0.25,IF(G29=Tabelle4!A$15,IF(OR(VLOOKUP($D$5,'DE 2024_25'!$A$1:$J$273,10,FALSE)="ja",AND($S$15="ja",OR(D29=Tabelle4!$C$3,D29=Tabelle4!$C$4))),0.35,0.3),0))</f>
        <v>0</v>
      </c>
      <c r="O30" s="135" t="s">
        <v>114</v>
      </c>
      <c r="P30" s="126"/>
      <c r="Q30" s="94" t="str">
        <f>IF(AND(N29&lt;&gt;"",P29&lt;&gt;"",P30&gt;0,N30=0.3),MIN(P30,H29*IF(G30="hin und zurück",2,1))*0.05,"")</f>
        <v/>
      </c>
      <c r="R30" s="187"/>
      <c r="S30" s="188"/>
      <c r="T30" s="201"/>
      <c r="U30" s="215"/>
      <c r="V30" s="203"/>
      <c r="W30" s="207"/>
      <c r="Z30" s="50">
        <f>VLOOKUP(D30,Tabelle4!C$1:D$5,2,FALSE)</f>
        <v>0</v>
      </c>
      <c r="AA30" s="50"/>
      <c r="AE30" s="89">
        <f>M30</f>
        <v>0</v>
      </c>
    </row>
    <row r="31" spans="1:31" ht="10.5" customHeight="1" x14ac:dyDescent="0.3">
      <c r="A31" s="263">
        <v>5</v>
      </c>
      <c r="B31" s="248" t="str">
        <f>IF(C31="","---",(IF(WEEKDAY(C31,2)=1,"Mo",(IF(WEEKDAY(C31,2)=2,"Di",(IF(WEEKDAY(C31,2)=3,"Mi",(IF(WEEKDAY(C31,2)=4,"Do",(IF(WEEKDAY(C31,2)=5,"Fr",(IF(WEEKDAY(C31,2)=6,"Sa","So")))))))))))))</f>
        <v>---</v>
      </c>
      <c r="C31" s="196"/>
      <c r="D31" s="258" t="s">
        <v>17</v>
      </c>
      <c r="E31" s="258"/>
      <c r="F31" s="258"/>
      <c r="G31" s="131" t="s">
        <v>105</v>
      </c>
      <c r="H31" s="130" t="str">
        <f>IF(OR(D31="bitte auswählen",D32="bitte auswählen"),"wird ausgefüllt",IF(AND(D31=Tabelle4!$C$2,D32=Tabelle4!K$2),$G$9,IF(AND(D31=Tabelle4!C$3,D32=Tabelle4!K$2),$G$10,IF(AND(D31=Tabelle4!C$2,D32=Tabelle4!K$3),$G$11,IF(AND(D31=Tabelle4!C$3,D32=Tabelle4!K$3),$G$12,"bitte angeben")))))</f>
        <v>wird ausgefüllt</v>
      </c>
      <c r="I31" s="254" t="s">
        <v>17</v>
      </c>
      <c r="J31" s="255"/>
      <c r="K31" s="250" t="str">
        <f>IF(OR(D31="bitte auswählen",D32="bitte auswählen"),"",IF(OR($I$14="Freiburg",$I$15="Freiburg"),"Dienst-gang","Dienst-reise"))</f>
        <v/>
      </c>
      <c r="L31" s="124"/>
      <c r="M31" s="105">
        <f>IF(AND(L31&lt;&gt;"",L32&lt;&gt;""),1,0)*IF(I32=Tabelle4!D$12,IF(Y$13-L31&lt;=8/24,0,IF(Y$13-L31&lt;=14/24,6,12))+IF(L32-Y$14&lt;=8/24,0,IF(L32-Y$14&lt;=14/24,6,12)),IF(L32-L31&lt;=8/24,0,IF(L32-L31&lt;=14/24,6,12)))</f>
        <v>0</v>
      </c>
      <c r="N31" s="132">
        <f>IF(OR(G31="auswählen",G31="ÖPNV",G31="sonstig",G32="bitte auswählen",H31="keine Erstattung",H31="wird ausgefüllt"),0,ROUNDUP(IF($I$15&lt;&gt;VLOOKUP(D32,Tabelle4!$K$1:$L$4,2,FALSE),H31,IF(D32=Tabelle4!$K$2,MIN(H31,G$10), IF(D32=Tabelle4!$K$3,MIN(H31,G$12))))*IF(G32="hin und zurück",2,1),0))</f>
        <v>0</v>
      </c>
      <c r="O31" s="134" t="s">
        <v>113</v>
      </c>
      <c r="P31" s="198"/>
      <c r="Q31" s="199"/>
      <c r="R31" s="127"/>
      <c r="S31" s="128"/>
      <c r="T31" s="200" t="str">
        <f>IF(AC31=1,"1","")&amp;IF(AA31=1,"2","")</f>
        <v/>
      </c>
      <c r="U31" s="214" t="str">
        <f>IF(OR(X31=0,$A$15="Die obigen Angaben in den Zeilen 5 bis 10 sind noch unvollständig"),"---",(N31*N32+IF(Q32="",0,Q32)+S31)*X31*AB31)</f>
        <v>---</v>
      </c>
      <c r="V31" s="202" t="str">
        <f>IF(OR(B31="---",D31="bitte auswählen",D32="bitte auswählen",I31="bitte auswählen",$A$14="Die obigen Angaben in den Zeilen 5 bis 10 sind noch unvollständig"),"---",AB31*X31*IF(AND(L31&lt;&gt;"",L32&lt;&gt;""),1,0)*IF(AD31=1,M31,MIN(M31,IF(M32="",0,M32)))+IF(I32=Tabelle4!$D$12,MIN(95,IF(J32="",0,J32)),0))</f>
        <v>---</v>
      </c>
      <c r="W31" s="206" t="str">
        <f t="shared" ref="W31" si="4">IF(AND(U31="---",V31="---"),"---",IF(U31&lt;&gt;"---",U31,0)+IF(V31&lt;&gt;"---",V31,0))</f>
        <v>---</v>
      </c>
      <c r="X31" s="31">
        <f>IF(OR(B31="---",D32="bitte auswählen",I31="bitte auswählen",AND(H31="",R31="",OR(L31=0,L32=0))),0,1)</f>
        <v>0</v>
      </c>
      <c r="Y31" s="25">
        <f>IF(AND(B31="---",D32="bitte auswählen",I31="bitte auswählen"),0,IF(OR(B31="---",D31="bitte auswählen",I31="bitte auswählen",AND(H31="",R31="",OR(L31=0,L32=0))),1,0))</f>
        <v>0</v>
      </c>
      <c r="Z31" s="61">
        <f>IF(K31="Dienst-gang",0,1)</f>
        <v>1</v>
      </c>
      <c r="AA31" s="50">
        <f>IF(K31="Dienst-gang",1,0)</f>
        <v>0</v>
      </c>
      <c r="AB31" s="31">
        <f>IF(C31="",1,IF(K$9="bitte angeben",0,IF(OR(C31&lt;EDATE(K$9,-6),K$9&lt;C31,C31&lt;$Z$9),0,1)))</f>
        <v>1</v>
      </c>
      <c r="AC31" s="25">
        <f>IF(C31="",0,IF(K$9="bitte angeben",1,IF(OR(C31&lt;EDATE(K$9,-6),K$9&lt;C31,C31&lt;$Z$9),1,0)))</f>
        <v>0</v>
      </c>
      <c r="AD31" s="79">
        <f>IF(K31="Dienst-gang",0,1)</f>
        <v>1</v>
      </c>
      <c r="AE31" s="89"/>
    </row>
    <row r="32" spans="1:31" ht="10.5" customHeight="1" thickBot="1" x14ac:dyDescent="0.35">
      <c r="A32" s="263"/>
      <c r="B32" s="248"/>
      <c r="C32" s="197"/>
      <c r="D32" s="247" t="s">
        <v>17</v>
      </c>
      <c r="E32" s="247"/>
      <c r="F32" s="247"/>
      <c r="G32" s="249" t="s">
        <v>17</v>
      </c>
      <c r="H32" s="249"/>
      <c r="I32" s="129"/>
      <c r="J32" s="136"/>
      <c r="K32" s="251"/>
      <c r="L32" s="125"/>
      <c r="M32" s="92"/>
      <c r="N32" s="133">
        <f xml:space="preserve"> IF(G31=Tabelle4!A$14,0.25,IF(G31=Tabelle4!A$15,IF(OR(VLOOKUP($D$5,'DE 2024_25'!$A$1:$J$273,10,FALSE)="ja",AND($S$15="ja",OR(D31=Tabelle4!$C$3,D31=Tabelle4!$C$4))),0.35,0.3),0))</f>
        <v>0</v>
      </c>
      <c r="O32" s="135" t="s">
        <v>114</v>
      </c>
      <c r="P32" s="126"/>
      <c r="Q32" s="94" t="str">
        <f>IF(AND(N31&lt;&gt;"",P31&lt;&gt;"",P32&gt;0,N32=0.3),MIN(P32,H31*IF(G32="hin und zurück",2,1))*0.05,"")</f>
        <v/>
      </c>
      <c r="R32" s="187"/>
      <c r="S32" s="188"/>
      <c r="T32" s="201"/>
      <c r="U32" s="215"/>
      <c r="V32" s="203"/>
      <c r="W32" s="207"/>
      <c r="Z32" s="50">
        <f>VLOOKUP(D32,Tabelle4!C$1:D$5,2,FALSE)</f>
        <v>0</v>
      </c>
      <c r="AA32" s="50"/>
      <c r="AE32" s="89">
        <f>M32</f>
        <v>0</v>
      </c>
    </row>
    <row r="33" spans="1:31" ht="10.5" customHeight="1" x14ac:dyDescent="0.3">
      <c r="A33" s="263">
        <v>6</v>
      </c>
      <c r="B33" s="248" t="str">
        <f>IF(C33="","---",(IF(WEEKDAY(C33,2)=1,"Mo",(IF(WEEKDAY(C33,2)=2,"Di",(IF(WEEKDAY(C33,2)=3,"Mi",(IF(WEEKDAY(C33,2)=4,"Do",(IF(WEEKDAY(C33,2)=5,"Fr",(IF(WEEKDAY(C33,2)=6,"Sa","So")))))))))))))</f>
        <v>---</v>
      </c>
      <c r="C33" s="196"/>
      <c r="D33" s="258" t="s">
        <v>17</v>
      </c>
      <c r="E33" s="258"/>
      <c r="F33" s="258"/>
      <c r="G33" s="76" t="s">
        <v>105</v>
      </c>
      <c r="H33" s="75" t="str">
        <f>IF(OR(D33="bitte auswählen",D34="bitte auswählen"),"wird ausgefüllt",IF(AND(D33=Tabelle4!$C$2,D34=Tabelle4!K$2),$G$9,IF(AND(D33=Tabelle4!C$3,D34=Tabelle4!K$2),$G$10,IF(AND(D33=Tabelle4!C$2,D34=Tabelle4!K$3),$G$11,IF(AND(D33=Tabelle4!C$3,D34=Tabelle4!K$3),$G$12,"bitte angeben")))))</f>
        <v>wird ausgefüllt</v>
      </c>
      <c r="I33" s="254" t="s">
        <v>17</v>
      </c>
      <c r="J33" s="255"/>
      <c r="K33" s="250" t="str">
        <f>IF(OR(D33="bitte auswählen",D34="bitte auswählen"),"",IF(OR($I$14="Freiburg",$I$15="Freiburg"),"Dienst-gang","Dienst-reise"))</f>
        <v/>
      </c>
      <c r="L33" s="46"/>
      <c r="M33" s="105">
        <f>IF(AND(L33&lt;&gt;"",L34&lt;&gt;""),1,0)*IF(I34=Tabelle4!D$12,IF(Y$13-L33&lt;=8/24,0,IF(Y$13-L33&lt;=14/24,6,12))+IF(L34-Y$14&lt;=8/24,0,IF(L34-Y$14&lt;=14/24,6,12)),IF(L34-L33&lt;=8/24,0,IF(L34-L33&lt;=14/24,6,12)))</f>
        <v>0</v>
      </c>
      <c r="N33" s="83">
        <f>IF(OR(G33="auswählen",G33="ÖPNV",G33="sonstig",G34="bitte auswählen",H33="keine Erstattung",H33="wird ausgefüllt"),0,ROUNDUP(IF($I$15&lt;&gt;VLOOKUP(D34,Tabelle4!$K$1:$L$4,2,FALSE),H33,IF(D34=Tabelle4!$K$2,MIN(H33,G$10), IF(D34=Tabelle4!$K$3,MIN(H33,G$12))))*IF(G34="hin und zurück",2,1),0))</f>
        <v>0</v>
      </c>
      <c r="O33" s="85" t="s">
        <v>113</v>
      </c>
      <c r="P33" s="198"/>
      <c r="Q33" s="199"/>
      <c r="R33" s="51"/>
      <c r="S33" s="52"/>
      <c r="T33" s="200" t="str">
        <f>IF(AC33=1,"1","")&amp;IF(AA33=1,"2","")</f>
        <v/>
      </c>
      <c r="U33" s="214" t="str">
        <f>IF(OR(X33=0,$A$15="Die obigen Angaben in den Zeilen 5 bis 10 sind noch unvollständig"),"---",(N33*N34+IF(Q34="",0,Q34)+S33)*X33*AB33)</f>
        <v>---</v>
      </c>
      <c r="V33" s="202" t="str">
        <f>IF(OR(B33="---",D33="bitte auswählen",D34="bitte auswählen",I33="bitte auswählen",$A$14="Die obigen Angaben in den Zeilen 5 bis 10 sind noch unvollständig"),"---",AB33*X33*IF(AND(L33&lt;&gt;"",L34&lt;&gt;""),1,0)*IF(AD33=1,M33,MIN(M33,IF(M34="",0,M34)))+IF(I34=Tabelle4!$D$12,MIN(95,IF(J34="",0,J34)),0))</f>
        <v>---</v>
      </c>
      <c r="W33" s="206" t="str">
        <f t="shared" ref="W33" si="5">IF(AND(U33="---",V33="---"),"---",IF(U33&lt;&gt;"---",U33,0)+IF(V33&lt;&gt;"---",V33,0))</f>
        <v>---</v>
      </c>
      <c r="X33" s="31">
        <f>IF(OR(B33="---",D34="bitte auswählen",I33="bitte auswählen",AND(H33="",R33="",OR(L33=0,L34=0))),0,1)</f>
        <v>0</v>
      </c>
      <c r="Y33" s="25">
        <f>IF(AND(B33="---",D34="bitte auswählen",I33="bitte auswählen"),0,IF(OR(B33="---",D33="bitte auswählen",I33="bitte auswählen",AND(H33="",R33="",OR(L33=0,L34=0))),1,0))</f>
        <v>0</v>
      </c>
      <c r="Z33" s="61">
        <f>IF(K33="Dienst-gang",0,1)</f>
        <v>1</v>
      </c>
      <c r="AA33" s="50">
        <f>IF(K33="Dienst-gang",1,0)</f>
        <v>0</v>
      </c>
      <c r="AB33" s="31">
        <f>IF(C33="",1,IF(K$9="bitte angeben",0,IF(OR(C33&lt;EDATE(K$9,-6),K$9&lt;C33,C33&lt;$Z$9),0,1)))</f>
        <v>1</v>
      </c>
      <c r="AC33" s="25">
        <f>IF(C33="",0,IF(K$9="bitte angeben",1,IF(OR(C33&lt;EDATE(K$9,-6),K$9&lt;C33,C33&lt;$Z$9),1,0)))</f>
        <v>0</v>
      </c>
      <c r="AD33" s="79">
        <f>IF(K33="Dienst-gang",0,1)</f>
        <v>1</v>
      </c>
      <c r="AE33" s="89"/>
    </row>
    <row r="34" spans="1:31" ht="10.5" customHeight="1" thickBot="1" x14ac:dyDescent="0.35">
      <c r="A34" s="263"/>
      <c r="B34" s="248"/>
      <c r="C34" s="197"/>
      <c r="D34" s="247" t="s">
        <v>17</v>
      </c>
      <c r="E34" s="247"/>
      <c r="F34" s="247"/>
      <c r="G34" s="249" t="s">
        <v>17</v>
      </c>
      <c r="H34" s="249"/>
      <c r="I34" s="71"/>
      <c r="J34" s="113"/>
      <c r="K34" s="251"/>
      <c r="L34" s="47"/>
      <c r="M34" s="92"/>
      <c r="N34" s="84">
        <f xml:space="preserve"> IF(G33=Tabelle4!A$14,0.25,IF(G33=Tabelle4!A$15,IF(OR(VLOOKUP($D$5,'DE 2024_25'!$A$1:$J$273,10,FALSE)="ja",AND($S$15="ja",OR(D33=Tabelle4!$C$3,D33=Tabelle4!$C$4))),0.35,0.3),0))</f>
        <v>0</v>
      </c>
      <c r="O34" s="86" t="s">
        <v>114</v>
      </c>
      <c r="P34" s="48"/>
      <c r="Q34" s="94" t="str">
        <f>IF(AND(N33&lt;&gt;"",P33&lt;&gt;"",P34&gt;0,N34=0.3),MIN(P34,H33*IF(G34="hin und zurück",2,1))*0.05,"")</f>
        <v/>
      </c>
      <c r="R34" s="187"/>
      <c r="S34" s="188"/>
      <c r="T34" s="201"/>
      <c r="U34" s="215"/>
      <c r="V34" s="203"/>
      <c r="W34" s="207"/>
      <c r="Z34" s="50">
        <f>VLOOKUP(D34,Tabelle4!C$1:D$5,2,FALSE)</f>
        <v>0</v>
      </c>
      <c r="AA34" s="50"/>
      <c r="AE34" s="89">
        <f>M34</f>
        <v>0</v>
      </c>
    </row>
    <row r="35" spans="1:31" ht="10.5" customHeight="1" x14ac:dyDescent="0.3">
      <c r="A35" s="263">
        <v>7</v>
      </c>
      <c r="B35" s="248" t="str">
        <f>IF(C35="","---",(IF(WEEKDAY(C35,2)=1,"Mo",(IF(WEEKDAY(C35,2)=2,"Di",(IF(WEEKDAY(C35,2)=3,"Mi",(IF(WEEKDAY(C35,2)=4,"Do",(IF(WEEKDAY(C35,2)=5,"Fr",(IF(WEEKDAY(C35,2)=6,"Sa","So")))))))))))))</f>
        <v>---</v>
      </c>
      <c r="C35" s="196"/>
      <c r="D35" s="258" t="s">
        <v>17</v>
      </c>
      <c r="E35" s="258"/>
      <c r="F35" s="258"/>
      <c r="G35" s="76" t="s">
        <v>105</v>
      </c>
      <c r="H35" s="75" t="str">
        <f>IF(OR(D35="bitte auswählen",D36="bitte auswählen"),"wird ausgefüllt",IF(AND(D35=Tabelle4!$C$2,D36=Tabelle4!K$2),$G$9,IF(AND(D35=Tabelle4!C$3,D36=Tabelle4!K$2),$G$10,IF(AND(D35=Tabelle4!C$2,D36=Tabelle4!K$3),$G$11,IF(AND(D35=Tabelle4!C$3,D36=Tabelle4!K$3),$G$12,"bitte angeben")))))</f>
        <v>wird ausgefüllt</v>
      </c>
      <c r="I35" s="254" t="s">
        <v>17</v>
      </c>
      <c r="J35" s="255"/>
      <c r="K35" s="250" t="str">
        <f>IF(OR(D35="bitte auswählen",D36="bitte auswählen"),"",IF(OR($I$14="Freiburg",$I$15="Freiburg"),"Dienst-gang","Dienst-reise"))</f>
        <v/>
      </c>
      <c r="L35" s="46"/>
      <c r="M35" s="105">
        <f>IF(AND(L35&lt;&gt;"",L36&lt;&gt;""),1,0)*IF(I36=Tabelle4!D$12,IF(Y$13-L35&lt;=8/24,0,IF(Y$13-L35&lt;=14/24,6,12))+IF(L36-Y$14&lt;=8/24,0,IF(L36-Y$14&lt;=14/24,6,12)),IF(L36-L35&lt;=8/24,0,IF(L36-L35&lt;=14/24,6,12)))</f>
        <v>0</v>
      </c>
      <c r="N35" s="83">
        <f>IF(OR(G35="auswählen",G35="ÖPNV",G35="sonstig",G36="bitte auswählen",H35="keine Erstattung",H35="wird ausgefüllt"),0,ROUNDUP(IF($I$15&lt;&gt;VLOOKUP(D36,Tabelle4!$K$1:$L$4,2,FALSE),H35,IF(D36=Tabelle4!$K$2,MIN(H35,G$10), IF(D36=Tabelle4!$K$3,MIN(H35,G$12))))*IF(G36="hin und zurück",2,1),0))</f>
        <v>0</v>
      </c>
      <c r="O35" s="85" t="s">
        <v>113</v>
      </c>
      <c r="P35" s="198"/>
      <c r="Q35" s="199"/>
      <c r="R35" s="51"/>
      <c r="S35" s="52"/>
      <c r="T35" s="200" t="str">
        <f>IF(AC35=1,"1","")&amp;IF(AA35=1,"2","")</f>
        <v/>
      </c>
      <c r="U35" s="214" t="str">
        <f>IF(OR(X35=0,$A$15="Die obigen Angaben in den Zeilen 5 bis 10 sind noch unvollständig"),"---",(N35*N36+IF(Q36="",0,Q36)+S35)*X35*AB35)</f>
        <v>---</v>
      </c>
      <c r="V35" s="202" t="str">
        <f>IF(OR(B35="---",D35="bitte auswählen",D36="bitte auswählen",I35="bitte auswählen",$A$14="Die obigen Angaben in den Zeilen 5 bis 10 sind noch unvollständig"),"---",AB35*X35*IF(AND(L35&lt;&gt;"",L36&lt;&gt;""),1,0)*IF(AD35=1,M35,MIN(M35,IF(M36="",0,M36)))+IF(I36=Tabelle4!$D$12,MIN(95,IF(J36="",0,J36)),0))</f>
        <v>---</v>
      </c>
      <c r="W35" s="206" t="str">
        <f t="shared" ref="W35" si="6">IF(AND(U35="---",V35="---"),"---",IF(U35&lt;&gt;"---",U35,0)+IF(V35&lt;&gt;"---",V35,0))</f>
        <v>---</v>
      </c>
      <c r="X35" s="31">
        <f>IF(OR(B35="---",D36="bitte auswählen",I35="bitte auswählen",AND(H35="",R35="",OR(L35=0,L36=0))),0,1)</f>
        <v>0</v>
      </c>
      <c r="Y35" s="25">
        <f>IF(AND(B35="---",D36="bitte auswählen",I35="bitte auswählen"),0,IF(OR(B35="---",D35="bitte auswählen",I35="bitte auswählen",AND(H35="",R35="",OR(L35=0,L36=0))),1,0))</f>
        <v>0</v>
      </c>
      <c r="Z35" s="61">
        <f>IF(K35="Dienst-gang",0,1)</f>
        <v>1</v>
      </c>
      <c r="AA35" s="50">
        <f>IF(K35="Dienst-gang",1,0)</f>
        <v>0</v>
      </c>
      <c r="AB35" s="31">
        <f>IF(C35="",1,IF(K$9="bitte angeben",0,IF(OR(C35&lt;EDATE(K$9,-6),K$9&lt;C35,C35&lt;$Z$9),0,1)))</f>
        <v>1</v>
      </c>
      <c r="AC35" s="25">
        <f>IF(C35="",0,IF(K$9="bitte angeben",1,IF(OR(C35&lt;EDATE(K$9,-6),K$9&lt;C35,C35&lt;$Z$9),1,0)))</f>
        <v>0</v>
      </c>
      <c r="AD35" s="79">
        <f>IF(K35="Dienst-gang",0,1)</f>
        <v>1</v>
      </c>
      <c r="AE35" s="89"/>
    </row>
    <row r="36" spans="1:31" ht="10.5" customHeight="1" thickBot="1" x14ac:dyDescent="0.35">
      <c r="A36" s="263"/>
      <c r="B36" s="248"/>
      <c r="C36" s="197"/>
      <c r="D36" s="247" t="s">
        <v>17</v>
      </c>
      <c r="E36" s="247"/>
      <c r="F36" s="247"/>
      <c r="G36" s="249" t="s">
        <v>17</v>
      </c>
      <c r="H36" s="249"/>
      <c r="I36" s="71"/>
      <c r="J36" s="113"/>
      <c r="K36" s="251"/>
      <c r="L36" s="47"/>
      <c r="M36" s="92"/>
      <c r="N36" s="84">
        <f xml:space="preserve"> IF(G35=Tabelle4!A$14,0.25,IF(G35=Tabelle4!A$15,IF(OR(VLOOKUP($D$5,'DE 2024_25'!$A$1:$J$273,10,FALSE)="ja",AND($S$15="ja",OR(D35=Tabelle4!$C$3,D35=Tabelle4!$C$4))),0.35,0.3),0))</f>
        <v>0</v>
      </c>
      <c r="O36" s="86" t="s">
        <v>114</v>
      </c>
      <c r="P36" s="48"/>
      <c r="Q36" s="94" t="str">
        <f>IF(AND(N35&lt;&gt;"",P35&lt;&gt;"",P36&gt;0,N36=0.3),MIN(P36,H35*IF(G36="hin und zurück",2,1))*0.05,"")</f>
        <v/>
      </c>
      <c r="R36" s="187"/>
      <c r="S36" s="188"/>
      <c r="T36" s="201"/>
      <c r="U36" s="215"/>
      <c r="V36" s="203"/>
      <c r="W36" s="207"/>
      <c r="Z36" s="50">
        <f>VLOOKUP(D36,Tabelle4!C$1:D$5,2,FALSE)</f>
        <v>0</v>
      </c>
      <c r="AA36" s="50"/>
      <c r="AE36" s="89">
        <f>M36</f>
        <v>0</v>
      </c>
    </row>
    <row r="37" spans="1:31" ht="10.5" customHeight="1" x14ac:dyDescent="0.3">
      <c r="A37" s="263">
        <v>8</v>
      </c>
      <c r="B37" s="248" t="str">
        <f>IF(C37="","---",(IF(WEEKDAY(C37,2)=1,"Mo",(IF(WEEKDAY(C37,2)=2,"Di",(IF(WEEKDAY(C37,2)=3,"Mi",(IF(WEEKDAY(C37,2)=4,"Do",(IF(WEEKDAY(C37,2)=5,"Fr",(IF(WEEKDAY(C37,2)=6,"Sa","So")))))))))))))</f>
        <v>---</v>
      </c>
      <c r="C37" s="196"/>
      <c r="D37" s="258" t="s">
        <v>17</v>
      </c>
      <c r="E37" s="258"/>
      <c r="F37" s="258"/>
      <c r="G37" s="76" t="s">
        <v>105</v>
      </c>
      <c r="H37" s="75" t="str">
        <f>IF(OR(D37="bitte auswählen",D38="bitte auswählen"),"wird ausgefüllt",IF(AND(D37=Tabelle4!$C$2,D38=Tabelle4!K$2),$G$9,IF(AND(D37=Tabelle4!C$3,D38=Tabelle4!K$2),$G$10,IF(AND(D37=Tabelle4!C$2,D38=Tabelle4!K$3),$G$11,IF(AND(D37=Tabelle4!C$3,D38=Tabelle4!K$3),$G$12,"bitte angeben")))))</f>
        <v>wird ausgefüllt</v>
      </c>
      <c r="I37" s="254" t="s">
        <v>17</v>
      </c>
      <c r="J37" s="255"/>
      <c r="K37" s="250" t="str">
        <f>IF(OR(D37="bitte auswählen",D38="bitte auswählen"),"",IF(OR($I$14="Freiburg",$I$15="Freiburg"),"Dienst-gang","Dienst-reise"))</f>
        <v/>
      </c>
      <c r="L37" s="46"/>
      <c r="M37" s="105">
        <f>IF(AND(L37&lt;&gt;"",L38&lt;&gt;""),1,0)*IF(I38=Tabelle4!D$12,IF(Y$13-L37&lt;=8/24,0,IF(Y$13-L37&lt;=14/24,6,12))+IF(L38-Y$14&lt;=8/24,0,IF(L38-Y$14&lt;=14/24,6,12)),IF(L38-L37&lt;=8/24,0,IF(L38-L37&lt;=14/24,6,12)))</f>
        <v>0</v>
      </c>
      <c r="N37" s="83">
        <f>IF(OR(G37="auswählen",G37="ÖPNV",G37="sonstig",G38="bitte auswählen",H37="keine Erstattung",H37="wird ausgefüllt"),0,ROUNDUP(IF($I$15&lt;&gt;VLOOKUP(D38,Tabelle4!$K$1:$L$4,2,FALSE),H37,IF(D38=Tabelle4!$K$2,MIN(H37,G$10), IF(D38=Tabelle4!$K$3,MIN(H37,G$12))))*IF(G38="hin und zurück",2,1),0))</f>
        <v>0</v>
      </c>
      <c r="O37" s="85" t="s">
        <v>113</v>
      </c>
      <c r="P37" s="198"/>
      <c r="Q37" s="199"/>
      <c r="R37" s="51"/>
      <c r="S37" s="52"/>
      <c r="T37" s="200" t="str">
        <f>IF(AC37=1,"1","")&amp;IF(AA37=1,"2","")</f>
        <v/>
      </c>
      <c r="U37" s="214" t="str">
        <f>IF(OR(X37=0,$A$15="Die obigen Angaben in den Zeilen 5 bis 10 sind noch unvollständig"),"---",(N37*N38+IF(Q38="",0,Q38)+S37)*X37*AB37)</f>
        <v>---</v>
      </c>
      <c r="V37" s="202" t="str">
        <f>IF(OR(B37="---",D37="bitte auswählen",D38="bitte auswählen",I37="bitte auswählen",$A$14="Die obigen Angaben in den Zeilen 5 bis 10 sind noch unvollständig"),"---",AB37*X37*IF(AND(L37&lt;&gt;"",L38&lt;&gt;""),1,0)*IF(AD37=1,M37,MIN(M37,IF(M38="",0,M38)))+IF(I38=Tabelle4!$D$12,MIN(95,IF(J38="",0,J38)),0))</f>
        <v>---</v>
      </c>
      <c r="W37" s="206" t="str">
        <f t="shared" ref="W37" si="7">IF(AND(U37="---",V37="---"),"---",IF(U37&lt;&gt;"---",U37,0)+IF(V37&lt;&gt;"---",V37,0))</f>
        <v>---</v>
      </c>
      <c r="X37" s="31">
        <f>IF(OR(B37="---",D38="bitte auswählen",I37="bitte auswählen",AND(H37="",R37="",OR(L37=0,L38=0))),0,1)</f>
        <v>0</v>
      </c>
      <c r="Y37" s="25">
        <f>IF(AND(B37="---",D38="bitte auswählen",I37="bitte auswählen"),0,IF(OR(B37="---",D37="bitte auswählen",I37="bitte auswählen",AND(H37="",R37="",OR(L37=0,L38=0))),1,0))</f>
        <v>0</v>
      </c>
      <c r="Z37" s="61">
        <f>IF(K37="Dienst-gang",0,1)</f>
        <v>1</v>
      </c>
      <c r="AA37" s="50">
        <f>IF(K37="Dienst-gang",1,0)</f>
        <v>0</v>
      </c>
      <c r="AB37" s="31">
        <f>IF(C37="",1,IF(K$9="bitte angeben",0,IF(OR(C37&lt;EDATE(K$9,-6),K$9&lt;C37,C37&lt;$Z$9),0,1)))</f>
        <v>1</v>
      </c>
      <c r="AC37" s="25">
        <f>IF(C37="",0,IF(K$9="bitte angeben",1,IF(OR(C37&lt;EDATE(K$9,-6),K$9&lt;C37,C37&lt;$Z$9),1,0)))</f>
        <v>0</v>
      </c>
      <c r="AD37" s="79">
        <f>IF(K37="Dienst-gang",0,1)</f>
        <v>1</v>
      </c>
      <c r="AE37" s="89"/>
    </row>
    <row r="38" spans="1:31" ht="10.5" customHeight="1" thickBot="1" x14ac:dyDescent="0.35">
      <c r="A38" s="263"/>
      <c r="B38" s="248"/>
      <c r="C38" s="197"/>
      <c r="D38" s="247" t="s">
        <v>17</v>
      </c>
      <c r="E38" s="247"/>
      <c r="F38" s="247"/>
      <c r="G38" s="249" t="s">
        <v>17</v>
      </c>
      <c r="H38" s="249"/>
      <c r="I38" s="71"/>
      <c r="J38" s="113"/>
      <c r="K38" s="251"/>
      <c r="L38" s="47"/>
      <c r="M38" s="92"/>
      <c r="N38" s="84">
        <f xml:space="preserve"> IF(G37=Tabelle4!A$14,0.25,IF(G37=Tabelle4!A$15,IF(OR(VLOOKUP($D$5,'DE 2024_25'!$A$1:$J$273,10,FALSE)="ja",AND($S$15="ja",OR(D37=Tabelle4!$C$3,D37=Tabelle4!$C$4))),0.35,0.3),0))</f>
        <v>0</v>
      </c>
      <c r="O38" s="86" t="s">
        <v>114</v>
      </c>
      <c r="P38" s="48"/>
      <c r="Q38" s="94" t="str">
        <f>IF(AND(N37&lt;&gt;"",P37&lt;&gt;"",P38&gt;0,N38=0.3),MIN(P38,H37*IF(G38="hin und zurück",2,1))*0.05,"")</f>
        <v/>
      </c>
      <c r="R38" s="187"/>
      <c r="S38" s="188"/>
      <c r="T38" s="201"/>
      <c r="U38" s="215"/>
      <c r="V38" s="203"/>
      <c r="W38" s="207"/>
      <c r="Z38" s="50">
        <f>VLOOKUP(D38,Tabelle4!C$1:D$5,2,FALSE)</f>
        <v>0</v>
      </c>
      <c r="AA38" s="50"/>
      <c r="AE38" s="89">
        <f>M38</f>
        <v>0</v>
      </c>
    </row>
    <row r="39" spans="1:31" ht="10.5" customHeight="1" x14ac:dyDescent="0.3">
      <c r="A39" s="263">
        <v>9</v>
      </c>
      <c r="B39" s="248" t="str">
        <f>IF(C39="","---",(IF(WEEKDAY(C39,2)=1,"Mo",(IF(WEEKDAY(C39,2)=2,"Di",(IF(WEEKDAY(C39,2)=3,"Mi",(IF(WEEKDAY(C39,2)=4,"Do",(IF(WEEKDAY(C39,2)=5,"Fr",(IF(WEEKDAY(C39,2)=6,"Sa","So")))))))))))))</f>
        <v>---</v>
      </c>
      <c r="C39" s="196"/>
      <c r="D39" s="258" t="s">
        <v>17</v>
      </c>
      <c r="E39" s="258"/>
      <c r="F39" s="258"/>
      <c r="G39" s="76" t="s">
        <v>105</v>
      </c>
      <c r="H39" s="75" t="str">
        <f>IF(OR(D39="bitte auswählen",D40="bitte auswählen"),"wird ausgefüllt",IF(AND(D39=Tabelle4!$C$2,D40=Tabelle4!K$2),$G$9,IF(AND(D39=Tabelle4!C$3,D40=Tabelle4!K$2),$G$10,IF(AND(D39=Tabelle4!C$2,D40=Tabelle4!K$3),$G$11,IF(AND(D39=Tabelle4!C$3,D40=Tabelle4!K$3),$G$12,"bitte angeben")))))</f>
        <v>wird ausgefüllt</v>
      </c>
      <c r="I39" s="254" t="s">
        <v>17</v>
      </c>
      <c r="J39" s="255"/>
      <c r="K39" s="250" t="str">
        <f>IF(OR(D39="bitte auswählen",D40="bitte auswählen"),"",IF(OR($I$14="Freiburg",$I$15="Freiburg"),"Dienst-gang","Dienst-reise"))</f>
        <v/>
      </c>
      <c r="L39" s="46"/>
      <c r="M39" s="105">
        <f>IF(AND(L39&lt;&gt;"",L40&lt;&gt;""),1,0)*IF(I40=Tabelle4!D$12,IF(Y$13-L39&lt;=8/24,0,IF(Y$13-L39&lt;=14/24,6,12))+IF(L40-Y$14&lt;=8/24,0,IF(L40-Y$14&lt;=14/24,6,12)),IF(L40-L39&lt;=8/24,0,IF(L40-L39&lt;=14/24,6,12)))</f>
        <v>0</v>
      </c>
      <c r="N39" s="83">
        <f>IF(OR(G39="auswählen",G39="ÖPNV",G39="sonstig",G40="bitte auswählen",H39="keine Erstattung",H39="wird ausgefüllt"),0,ROUNDUP(IF($I$15&lt;&gt;VLOOKUP(D40,Tabelle4!$K$1:$L$4,2,FALSE),H39,IF(D40=Tabelle4!$K$2,MIN(H39,G$10), IF(D40=Tabelle4!$K$3,MIN(H39,G$12))))*IF(G40="hin und zurück",2,1),0))</f>
        <v>0</v>
      </c>
      <c r="O39" s="85" t="s">
        <v>113</v>
      </c>
      <c r="P39" s="198"/>
      <c r="Q39" s="199"/>
      <c r="R39" s="51"/>
      <c r="S39" s="52"/>
      <c r="T39" s="200" t="str">
        <f>IF(AC39=1,"1","")&amp;IF(AA39=1,"2","")</f>
        <v/>
      </c>
      <c r="U39" s="214" t="str">
        <f>IF(OR(X39=0,$A$15="Die obigen Angaben in den Zeilen 5 bis 10 sind noch unvollständig"),"---",(N39*N40+IF(Q40="",0,Q40)+S39)*X39*AB39)</f>
        <v>---</v>
      </c>
      <c r="V39" s="202" t="str">
        <f>IF(OR(B39="---",D39="bitte auswählen",D40="bitte auswählen",I39="bitte auswählen",$A$14="Die obigen Angaben in den Zeilen 5 bis 10 sind noch unvollständig"),"---",AB39*X39*IF(AND(L39&lt;&gt;"",L40&lt;&gt;""),1,0)*IF(AD39=1,M39,MIN(M39,IF(M40="",0,M40)))+IF(I40=Tabelle4!$D$12,MIN(95,IF(J40="",0,J40)),0))</f>
        <v>---</v>
      </c>
      <c r="W39" s="206" t="str">
        <f t="shared" ref="W39" si="8">IF(AND(U39="---",V39="---"),"---",IF(U39&lt;&gt;"---",U39,0)+IF(V39&lt;&gt;"---",V39,0))</f>
        <v>---</v>
      </c>
      <c r="X39" s="31">
        <f>IF(OR(B39="---",D40="bitte auswählen",I39="bitte auswählen",AND(H39="",R39="",OR(L39=0,L40=0))),0,1)</f>
        <v>0</v>
      </c>
      <c r="Y39" s="25">
        <f>IF(AND(B39="---",D40="bitte auswählen",I39="bitte auswählen"),0,IF(OR(B39="---",D39="bitte auswählen",I39="bitte auswählen",AND(H39="",R39="",OR(L39=0,L40=0))),1,0))</f>
        <v>0</v>
      </c>
      <c r="Z39" s="61">
        <f>IF(K39="Dienst-gang",0,1)</f>
        <v>1</v>
      </c>
      <c r="AA39" s="50">
        <f>IF(K39="Dienst-gang",1,0)</f>
        <v>0</v>
      </c>
      <c r="AB39" s="31">
        <f>IF(C39="",1,IF(K$9="bitte angeben",0,IF(OR(C39&lt;EDATE(K$9,-6),K$9&lt;C39,C39&lt;$Z$9),0,1)))</f>
        <v>1</v>
      </c>
      <c r="AC39" s="25">
        <f>IF(C39="",0,IF(K$9="bitte angeben",1,IF(OR(C39&lt;EDATE(K$9,-6),K$9&lt;C39,C39&lt;$Z$9),1,0)))</f>
        <v>0</v>
      </c>
      <c r="AD39" s="79">
        <f>IF(K39="Dienst-gang",0,1)</f>
        <v>1</v>
      </c>
      <c r="AE39" s="89"/>
    </row>
    <row r="40" spans="1:31" ht="10.5" customHeight="1" thickBot="1" x14ac:dyDescent="0.35">
      <c r="A40" s="263"/>
      <c r="B40" s="248"/>
      <c r="C40" s="197"/>
      <c r="D40" s="247" t="s">
        <v>17</v>
      </c>
      <c r="E40" s="247"/>
      <c r="F40" s="247"/>
      <c r="G40" s="249" t="s">
        <v>17</v>
      </c>
      <c r="H40" s="249"/>
      <c r="I40" s="71"/>
      <c r="J40" s="113"/>
      <c r="K40" s="251"/>
      <c r="L40" s="47"/>
      <c r="M40" s="92"/>
      <c r="N40" s="84">
        <f xml:space="preserve"> IF(G39=Tabelle4!A$14,0.25,IF(G39=Tabelle4!A$15,IF(OR(VLOOKUP($D$5,'DE 2024_25'!$A$1:$J$273,10,FALSE)="ja",AND($S$15="ja",OR(D39=Tabelle4!$C$3,D39=Tabelle4!$C$4))),0.35,0.3),0))</f>
        <v>0</v>
      </c>
      <c r="O40" s="86" t="s">
        <v>114</v>
      </c>
      <c r="P40" s="48"/>
      <c r="Q40" s="94" t="str">
        <f>IF(AND(N39&lt;&gt;"",P39&lt;&gt;"",P40&gt;0,N40=0.3),MIN(P40,H39*IF(G40="hin und zurück",2,1))*0.05,"")</f>
        <v/>
      </c>
      <c r="R40" s="187"/>
      <c r="S40" s="188"/>
      <c r="T40" s="201"/>
      <c r="U40" s="215"/>
      <c r="V40" s="203"/>
      <c r="W40" s="207"/>
      <c r="Z40" s="50">
        <f>VLOOKUP(D40,Tabelle4!C$1:D$5,2,FALSE)</f>
        <v>0</v>
      </c>
      <c r="AA40" s="50"/>
      <c r="AE40" s="89">
        <f>M40</f>
        <v>0</v>
      </c>
    </row>
    <row r="41" spans="1:31" ht="10.5" customHeight="1" x14ac:dyDescent="0.3">
      <c r="A41" s="263">
        <v>10</v>
      </c>
      <c r="B41" s="248" t="str">
        <f>IF(C41="","---",(IF(WEEKDAY(C41,2)=1,"Mo",(IF(WEEKDAY(C41,2)=2,"Di",(IF(WEEKDAY(C41,2)=3,"Mi",(IF(WEEKDAY(C41,2)=4,"Do",(IF(WEEKDAY(C41,2)=5,"Fr",(IF(WEEKDAY(C41,2)=6,"Sa","So")))))))))))))</f>
        <v>---</v>
      </c>
      <c r="C41" s="196"/>
      <c r="D41" s="258" t="s">
        <v>17</v>
      </c>
      <c r="E41" s="258"/>
      <c r="F41" s="258"/>
      <c r="G41" s="76" t="s">
        <v>105</v>
      </c>
      <c r="H41" s="75" t="str">
        <f>IF(OR(D41="bitte auswählen",D42="bitte auswählen"),"wird ausgefüllt",IF(AND(D41=Tabelle4!$C$2,D42=Tabelle4!K$2),$G$9,IF(AND(D41=Tabelle4!C$3,D42=Tabelle4!K$2),$G$10,IF(AND(D41=Tabelle4!C$2,D42=Tabelle4!K$3),$G$11,IF(AND(D41=Tabelle4!C$3,D42=Tabelle4!K$3),$G$12,"bitte angeben")))))</f>
        <v>wird ausgefüllt</v>
      </c>
      <c r="I41" s="254" t="s">
        <v>17</v>
      </c>
      <c r="J41" s="255"/>
      <c r="K41" s="250" t="str">
        <f>IF(OR(D41="bitte auswählen",D42="bitte auswählen"),"",IF(OR($I$14="Freiburg",$I$15="Freiburg"),"Dienst-gang","Dienst-reise"))</f>
        <v/>
      </c>
      <c r="L41" s="46"/>
      <c r="M41" s="105">
        <f>IF(AND(L41&lt;&gt;"",L42&lt;&gt;""),1,0)*IF(I42=Tabelle4!D$12,IF(Y$13-L41&lt;=8/24,0,IF(Y$13-L41&lt;=14/24,6,12))+IF(L42-Y$14&lt;=8/24,0,IF(L42-Y$14&lt;=14/24,6,12)),IF(L42-L41&lt;=8/24,0,IF(L42-L41&lt;=14/24,6,12)))</f>
        <v>0</v>
      </c>
      <c r="N41" s="83">
        <f>IF(OR(G41="auswählen",G41="ÖPNV",G41="sonstig",G42="bitte auswählen",H41="keine Erstattung",H41="wird ausgefüllt"),0,ROUNDUP(IF($I$15&lt;&gt;VLOOKUP(D42,Tabelle4!$K$1:$L$4,2,FALSE),H41,IF(D42=Tabelle4!$K$2,MIN(H41,G$10), IF(D42=Tabelle4!$K$3,MIN(H41,G$12))))*IF(G42="hin und zurück",2,1),0))</f>
        <v>0</v>
      </c>
      <c r="O41" s="85" t="s">
        <v>113</v>
      </c>
      <c r="P41" s="198"/>
      <c r="Q41" s="199"/>
      <c r="R41" s="51"/>
      <c r="S41" s="52"/>
      <c r="T41" s="200" t="str">
        <f>IF(AC41=1,"1","")&amp;IF(AA41=1,"2","")</f>
        <v/>
      </c>
      <c r="U41" s="214" t="str">
        <f>IF(OR(X41=0,$A$15="Die obigen Angaben in den Zeilen 5 bis 10 sind noch unvollständig"),"---",(N41*N42+IF(Q42="",0,Q42)+S41)*X41*AB41)</f>
        <v>---</v>
      </c>
      <c r="V41" s="202" t="str">
        <f>IF(OR(B41="---",D41="bitte auswählen",D42="bitte auswählen",I41="bitte auswählen",$A$14="Die obigen Angaben in den Zeilen 5 bis 10 sind noch unvollständig"),"---",AB41*X41*IF(AND(L41&lt;&gt;"",L42&lt;&gt;""),1,0)*IF(AD41=1,M41,MIN(M41,IF(M42="",0,M42)))+IF(I42=Tabelle4!$D$12,MIN(95,IF(J42="",0,J42)),0))</f>
        <v>---</v>
      </c>
      <c r="W41" s="206" t="str">
        <f t="shared" ref="W41" si="9">IF(AND(U41="---",V41="---"),"---",IF(U41&lt;&gt;"---",U41,0)+IF(V41&lt;&gt;"---",V41,0))</f>
        <v>---</v>
      </c>
      <c r="X41" s="31">
        <f>IF(OR(B41="---",D42="bitte auswählen",I41="bitte auswählen",AND(H41="",R41="",OR(L41=0,L42=0))),0,1)</f>
        <v>0</v>
      </c>
      <c r="Y41" s="25">
        <f>IF(AND(B41="---",D42="bitte auswählen",I41="bitte auswählen"),0,IF(OR(B41="---",D41="bitte auswählen",I41="bitte auswählen",AND(H41="",R41="",OR(L41=0,L42=0))),1,0))</f>
        <v>0</v>
      </c>
      <c r="Z41" s="61">
        <f>IF(K41="Dienst-gang",0,1)</f>
        <v>1</v>
      </c>
      <c r="AA41" s="50">
        <f>IF(K41="Dienst-gang",1,0)</f>
        <v>0</v>
      </c>
      <c r="AB41" s="31">
        <f>IF(C41="",1,IF(K$9="bitte angeben",0,IF(OR(C41&lt;EDATE(K$9,-6),K$9&lt;C41,C41&lt;$Z$9),0,1)))</f>
        <v>1</v>
      </c>
      <c r="AC41" s="25">
        <f>IF(C41="",0,IF(K$9="bitte angeben",1,IF(OR(C41&lt;EDATE(K$9,-6),K$9&lt;C41,C41&lt;$Z$9),1,0)))</f>
        <v>0</v>
      </c>
      <c r="AD41" s="79">
        <f>IF(K41="Dienst-gang",0,1)</f>
        <v>1</v>
      </c>
      <c r="AE41" s="89"/>
    </row>
    <row r="42" spans="1:31" ht="10.5" customHeight="1" thickBot="1" x14ac:dyDescent="0.35">
      <c r="A42" s="263"/>
      <c r="B42" s="248"/>
      <c r="C42" s="197"/>
      <c r="D42" s="247" t="s">
        <v>17</v>
      </c>
      <c r="E42" s="247"/>
      <c r="F42" s="247"/>
      <c r="G42" s="249" t="s">
        <v>17</v>
      </c>
      <c r="H42" s="249"/>
      <c r="I42" s="71"/>
      <c r="J42" s="113"/>
      <c r="K42" s="251"/>
      <c r="L42" s="47"/>
      <c r="M42" s="92"/>
      <c r="N42" s="84">
        <f xml:space="preserve"> IF(G41=Tabelle4!A$14,0.25,IF(G41=Tabelle4!A$15,IF(OR(VLOOKUP($D$5,'DE 2024_25'!$A$1:$J$273,10,FALSE)="ja",AND($S$15="ja",OR(D41=Tabelle4!$C$3,D41=Tabelle4!$C$4))),0.35,0.3),0))</f>
        <v>0</v>
      </c>
      <c r="O42" s="86" t="s">
        <v>114</v>
      </c>
      <c r="P42" s="48"/>
      <c r="Q42" s="94" t="str">
        <f>IF(AND(N41&lt;&gt;"",P41&lt;&gt;"",P42&gt;0,N42=0.3),MIN(P42,H41*IF(G42="hin und zurück",2,1))*0.05,"")</f>
        <v/>
      </c>
      <c r="R42" s="187"/>
      <c r="S42" s="188"/>
      <c r="T42" s="201"/>
      <c r="U42" s="215"/>
      <c r="V42" s="203"/>
      <c r="W42" s="207"/>
      <c r="Z42" s="50">
        <f>VLOOKUP(D42,Tabelle4!C$1:D$5,2,FALSE)</f>
        <v>0</v>
      </c>
      <c r="AA42" s="50"/>
      <c r="AE42" s="89">
        <f>M42</f>
        <v>0</v>
      </c>
    </row>
    <row r="43" spans="1:31" ht="10.5" customHeight="1" x14ac:dyDescent="0.3">
      <c r="A43" s="263">
        <v>11</v>
      </c>
      <c r="B43" s="248" t="str">
        <f>IF(C43="","---",(IF(WEEKDAY(C43,2)=1,"Mo",(IF(WEEKDAY(C43,2)=2,"Di",(IF(WEEKDAY(C43,2)=3,"Mi",(IF(WEEKDAY(C43,2)=4,"Do",(IF(WEEKDAY(C43,2)=5,"Fr",(IF(WEEKDAY(C43,2)=6,"Sa","So")))))))))))))</f>
        <v>---</v>
      </c>
      <c r="C43" s="196"/>
      <c r="D43" s="258" t="s">
        <v>17</v>
      </c>
      <c r="E43" s="258"/>
      <c r="F43" s="258"/>
      <c r="G43" s="76" t="s">
        <v>105</v>
      </c>
      <c r="H43" s="75" t="str">
        <f>IF(OR(D43="bitte auswählen",D44="bitte auswählen"),"wird ausgefüllt",IF(AND(D43=Tabelle4!$C$2,D44=Tabelle4!K$2),$G$9,IF(AND(D43=Tabelle4!C$3,D44=Tabelle4!K$2),$G$10,IF(AND(D43=Tabelle4!C$2,D44=Tabelle4!K$3),$G$11,IF(AND(D43=Tabelle4!C$3,D44=Tabelle4!K$3),$G$12,"bitte angeben")))))</f>
        <v>wird ausgefüllt</v>
      </c>
      <c r="I43" s="254" t="s">
        <v>17</v>
      </c>
      <c r="J43" s="255"/>
      <c r="K43" s="250" t="str">
        <f>IF(OR(D43="bitte auswählen",D44="bitte auswählen"),"",IF(OR($I$14="Freiburg",$I$15="Freiburg"),"Dienst-gang","Dienst-reise"))</f>
        <v/>
      </c>
      <c r="L43" s="46"/>
      <c r="M43" s="105">
        <f>IF(AND(L43&lt;&gt;"",L44&lt;&gt;""),1,0)*IF(I44=Tabelle4!D$12,IF(Y$13-L43&lt;=8/24,0,IF(Y$13-L43&lt;=14/24,6,12))+IF(L44-Y$14&lt;=8/24,0,IF(L44-Y$14&lt;=14/24,6,12)),IF(L44-L43&lt;=8/24,0,IF(L44-L43&lt;=14/24,6,12)))</f>
        <v>0</v>
      </c>
      <c r="N43" s="83">
        <f>IF(OR(G43="auswählen",G43="ÖPNV",G43="sonstig",G44="bitte auswählen",H43="keine Erstattung",H43="wird ausgefüllt"),0,ROUNDUP(IF($I$15&lt;&gt;VLOOKUP(D44,Tabelle4!$K$1:$L$4,2,FALSE),H43,IF(D44=Tabelle4!$K$2,MIN(H43,G$10), IF(D44=Tabelle4!$K$3,MIN(H43,G$12))))*IF(G44="hin und zurück",2,1),0))</f>
        <v>0</v>
      </c>
      <c r="O43" s="85" t="s">
        <v>113</v>
      </c>
      <c r="P43" s="198"/>
      <c r="Q43" s="199"/>
      <c r="R43" s="51"/>
      <c r="S43" s="52"/>
      <c r="T43" s="200" t="str">
        <f>IF(AC43=1,"1","")&amp;IF(AA43=1,"2","")</f>
        <v/>
      </c>
      <c r="U43" s="214" t="str">
        <f>IF(OR(X43=0,$A$15="Die obigen Angaben in den Zeilen 5 bis 10 sind noch unvollständig"),"---",(N43*N44+IF(Q44="",0,Q44)+S43)*X43*AB43)</f>
        <v>---</v>
      </c>
      <c r="V43" s="202" t="str">
        <f>IF(OR(B43="---",D43="bitte auswählen",D44="bitte auswählen",I43="bitte auswählen",$A$14="Die obigen Angaben in den Zeilen 5 bis 10 sind noch unvollständig"),"---",AB43*X43*IF(AND(L43&lt;&gt;"",L44&lt;&gt;""),1,0)*IF(AD43=1,M43,MIN(M43,IF(M44="",0,M44)))+IF(I44=Tabelle4!$D$12,MIN(95,IF(J44="",0,J44)),0))</f>
        <v>---</v>
      </c>
      <c r="W43" s="206" t="str">
        <f t="shared" ref="W43" si="10">IF(AND(U43="---",V43="---"),"---",IF(U43&lt;&gt;"---",U43,0)+IF(V43&lt;&gt;"---",V43,0))</f>
        <v>---</v>
      </c>
      <c r="X43" s="31">
        <f>IF(OR(B43="---",D44="bitte auswählen",I43="bitte auswählen",AND(H43="",R43="",OR(L43=0,L44=0))),0,1)</f>
        <v>0</v>
      </c>
      <c r="Y43" s="25">
        <f>IF(AND(B43="---",D44="bitte auswählen",I43="bitte auswählen"),0,IF(OR(B43="---",D43="bitte auswählen",I43="bitte auswählen",AND(H43="",R43="",OR(L43=0,L44=0))),1,0))</f>
        <v>0</v>
      </c>
      <c r="Z43" s="61">
        <f>IF(K43="Dienst-gang",0,1)</f>
        <v>1</v>
      </c>
      <c r="AA43" s="50">
        <f>IF(K43="Dienst-gang",1,0)</f>
        <v>0</v>
      </c>
      <c r="AB43" s="31">
        <f>IF(C43="",1,IF(K$9="bitte angeben",0,IF(OR(C43&lt;EDATE(K$9,-6),K$9&lt;C43,C43&lt;$Z$9),0,1)))</f>
        <v>1</v>
      </c>
      <c r="AC43" s="25">
        <f>IF(C43="",0,IF(K$9="bitte angeben",1,IF(OR(C43&lt;EDATE(K$9,-6),K$9&lt;C43,C43&lt;$Z$9),1,0)))</f>
        <v>0</v>
      </c>
      <c r="AD43" s="79">
        <f>IF(K43="Dienst-gang",0,1)</f>
        <v>1</v>
      </c>
      <c r="AE43" s="89"/>
    </row>
    <row r="44" spans="1:31" ht="10.5" customHeight="1" thickBot="1" x14ac:dyDescent="0.35">
      <c r="A44" s="263"/>
      <c r="B44" s="248"/>
      <c r="C44" s="197"/>
      <c r="D44" s="247" t="s">
        <v>17</v>
      </c>
      <c r="E44" s="247"/>
      <c r="F44" s="247"/>
      <c r="G44" s="249" t="s">
        <v>17</v>
      </c>
      <c r="H44" s="249"/>
      <c r="I44" s="71"/>
      <c r="J44" s="113"/>
      <c r="K44" s="251"/>
      <c r="L44" s="47"/>
      <c r="M44" s="92"/>
      <c r="N44" s="84">
        <f xml:space="preserve"> IF(G43=Tabelle4!A$14,0.25,IF(G43=Tabelle4!A$15,IF(OR(VLOOKUP($D$5,'DE 2024_25'!$A$1:$J$273,10,FALSE)="ja",AND($S$15="ja",OR(D43=Tabelle4!$C$3,D43=Tabelle4!$C$4))),0.35,0.3),0))</f>
        <v>0</v>
      </c>
      <c r="O44" s="86" t="s">
        <v>114</v>
      </c>
      <c r="P44" s="48"/>
      <c r="Q44" s="94" t="str">
        <f>IF(AND(N43&lt;&gt;"",P43&lt;&gt;"",P44&gt;0,N44=0.3),MIN(P44,H43*IF(G44="hin und zurück",2,1))*0.05,"")</f>
        <v/>
      </c>
      <c r="R44" s="187"/>
      <c r="S44" s="188"/>
      <c r="T44" s="201"/>
      <c r="U44" s="215"/>
      <c r="V44" s="203"/>
      <c r="W44" s="207"/>
      <c r="Z44" s="50">
        <f>VLOOKUP(D44,Tabelle4!C$1:D$5,2,FALSE)</f>
        <v>0</v>
      </c>
      <c r="AA44" s="50"/>
      <c r="AE44" s="89">
        <f>M44</f>
        <v>0</v>
      </c>
    </row>
    <row r="45" spans="1:31" ht="10.5" customHeight="1" x14ac:dyDescent="0.3">
      <c r="A45" s="263">
        <v>12</v>
      </c>
      <c r="B45" s="248" t="str">
        <f>IF(C45="","---",(IF(WEEKDAY(C45,2)=1,"Mo",(IF(WEEKDAY(C45,2)=2,"Di",(IF(WEEKDAY(C45,2)=3,"Mi",(IF(WEEKDAY(C45,2)=4,"Do",(IF(WEEKDAY(C45,2)=5,"Fr",(IF(WEEKDAY(C45,2)=6,"Sa","So")))))))))))))</f>
        <v>---</v>
      </c>
      <c r="C45" s="196"/>
      <c r="D45" s="258" t="s">
        <v>17</v>
      </c>
      <c r="E45" s="258"/>
      <c r="F45" s="258"/>
      <c r="G45" s="76" t="s">
        <v>105</v>
      </c>
      <c r="H45" s="75" t="str">
        <f>IF(OR(D45="bitte auswählen",D46="bitte auswählen"),"wird ausgefüllt",IF(AND(D45=Tabelle4!$C$2,D46=Tabelle4!K$2),$G$9,IF(AND(D45=Tabelle4!C$3,D46=Tabelle4!K$2),$G$10,IF(AND(D45=Tabelle4!C$2,D46=Tabelle4!K$3),$G$11,IF(AND(D45=Tabelle4!C$3,D46=Tabelle4!K$3),$G$12,"bitte angeben")))))</f>
        <v>wird ausgefüllt</v>
      </c>
      <c r="I45" s="254" t="s">
        <v>17</v>
      </c>
      <c r="J45" s="255"/>
      <c r="K45" s="250" t="str">
        <f>IF(OR(D45="bitte auswählen",D46="bitte auswählen"),"",IF(OR($I$14="Freiburg",$I$15="Freiburg"),"Dienst-gang","Dienst-reise"))</f>
        <v/>
      </c>
      <c r="L45" s="46"/>
      <c r="M45" s="105">
        <f>IF(AND(L45&lt;&gt;"",L46&lt;&gt;""),1,0)*IF(I46=Tabelle4!D$12,IF(Y$13-L45&lt;=8/24,0,IF(Y$13-L45&lt;=14/24,6,12))+IF(L46-Y$14&lt;=8/24,0,IF(L46-Y$14&lt;=14/24,6,12)),IF(L46-L45&lt;=8/24,0,IF(L46-L45&lt;=14/24,6,12)))</f>
        <v>0</v>
      </c>
      <c r="N45" s="83">
        <f>IF(OR(G45="auswählen",G45="ÖPNV",G45="sonstig",G46="bitte auswählen",H45="keine Erstattung",H45="wird ausgefüllt"),0,ROUNDUP(IF($I$15&lt;&gt;VLOOKUP(D46,Tabelle4!$K$1:$L$4,2,FALSE),H45,IF(D46=Tabelle4!$K$2,MIN(H45,G$10), IF(D46=Tabelle4!$K$3,MIN(H45,G$12))))*IF(G46="hin und zurück",2,1),0))</f>
        <v>0</v>
      </c>
      <c r="O45" s="85" t="s">
        <v>113</v>
      </c>
      <c r="P45" s="198"/>
      <c r="Q45" s="199"/>
      <c r="R45" s="51"/>
      <c r="S45" s="52"/>
      <c r="T45" s="200" t="str">
        <f>IF(AC45=1,"1","")&amp;IF(AA45=1,"2","")</f>
        <v/>
      </c>
      <c r="U45" s="214" t="str">
        <f>IF(OR(X45=0,$A$15="Die obigen Angaben in den Zeilen 5 bis 10 sind noch unvollständig"),"---",(N45*N46+IF(Q46="",0,Q46)+S45)*X45*AB45)</f>
        <v>---</v>
      </c>
      <c r="V45" s="202" t="str">
        <f>IF(OR(B45="---",D45="bitte auswählen",D46="bitte auswählen",I45="bitte auswählen",$A$14="Die obigen Angaben in den Zeilen 5 bis 10 sind noch unvollständig"),"---",AB45*X45*IF(AND(L45&lt;&gt;"",L46&lt;&gt;""),1,0)*IF(AD45=1,M45,MIN(M45,IF(M46="",0,M46)))+IF(I46=Tabelle4!$D$12,MIN(95,IF(J46="",0,J46)),0))</f>
        <v>---</v>
      </c>
      <c r="W45" s="206" t="str">
        <f t="shared" ref="W45" si="11">IF(AND(U45="---",V45="---"),"---",IF(U45&lt;&gt;"---",U45,0)+IF(V45&lt;&gt;"---",V45,0))</f>
        <v>---</v>
      </c>
      <c r="X45" s="31">
        <f>IF(OR(B45="---",D46="bitte auswählen",I45="bitte auswählen",AND(H45="",R45="",OR(L45=0,L46=0))),0,1)</f>
        <v>0</v>
      </c>
      <c r="Y45" s="25">
        <f>IF(AND(B45="---",D46="bitte auswählen",I45="bitte auswählen"),0,IF(OR(B45="---",D45="bitte auswählen",I45="bitte auswählen",AND(H45="",R45="",OR(L45=0,L46=0))),1,0))</f>
        <v>0</v>
      </c>
      <c r="Z45" s="61">
        <f>IF(K45="Dienst-gang",0,1)</f>
        <v>1</v>
      </c>
      <c r="AA45" s="50">
        <f>IF(K45="Dienst-gang",1,0)</f>
        <v>0</v>
      </c>
      <c r="AB45" s="31">
        <f>IF(C45="",1,IF(K$9="bitte angeben",0,IF(OR(C45&lt;EDATE(K$9,-6),K$9&lt;C45,C45&lt;$Z$9),0,1)))</f>
        <v>1</v>
      </c>
      <c r="AC45" s="25">
        <f>IF(C45="",0,IF(K$9="bitte angeben",1,IF(OR(C45&lt;EDATE(K$9,-6),K$9&lt;C45,C45&lt;$Z$9),1,0)))</f>
        <v>0</v>
      </c>
      <c r="AD45" s="79">
        <f>IF(K45="Dienst-gang",0,1)</f>
        <v>1</v>
      </c>
      <c r="AE45" s="89"/>
    </row>
    <row r="46" spans="1:31" ht="10.5" customHeight="1" thickBot="1" x14ac:dyDescent="0.35">
      <c r="A46" s="263"/>
      <c r="B46" s="248"/>
      <c r="C46" s="197"/>
      <c r="D46" s="247" t="s">
        <v>17</v>
      </c>
      <c r="E46" s="247"/>
      <c r="F46" s="247"/>
      <c r="G46" s="249" t="s">
        <v>17</v>
      </c>
      <c r="H46" s="249"/>
      <c r="I46" s="71"/>
      <c r="J46" s="113"/>
      <c r="K46" s="251"/>
      <c r="L46" s="47"/>
      <c r="M46" s="92"/>
      <c r="N46" s="84">
        <f xml:space="preserve"> IF(G45=Tabelle4!A$14,0.25,IF(G45=Tabelle4!A$15,IF(OR(VLOOKUP($D$5,'DE 2024_25'!$A$1:$J$273,10,FALSE)="ja",AND($S$15="ja",OR(D45=Tabelle4!$C$3,D45=Tabelle4!$C$4))),0.35,0.3),0))</f>
        <v>0</v>
      </c>
      <c r="O46" s="86" t="s">
        <v>114</v>
      </c>
      <c r="P46" s="48"/>
      <c r="Q46" s="94" t="str">
        <f>IF(AND(N45&lt;&gt;"",P45&lt;&gt;"",P46&gt;0,N46=0.3),MIN(P46,H45*IF(G46="hin und zurück",2,1))*0.05,"")</f>
        <v/>
      </c>
      <c r="R46" s="187"/>
      <c r="S46" s="188"/>
      <c r="T46" s="201"/>
      <c r="U46" s="215"/>
      <c r="V46" s="203"/>
      <c r="W46" s="207"/>
      <c r="Z46" s="50">
        <f>VLOOKUP(D46,Tabelle4!C$1:D$5,2,FALSE)</f>
        <v>0</v>
      </c>
      <c r="AA46" s="50"/>
      <c r="AE46" s="89">
        <f>M46</f>
        <v>0</v>
      </c>
    </row>
    <row r="47" spans="1:31" ht="10.5" customHeight="1" x14ac:dyDescent="0.3">
      <c r="A47" s="263">
        <v>13</v>
      </c>
      <c r="B47" s="248" t="str">
        <f>IF(C47="","---",(IF(WEEKDAY(C47,2)=1,"Mo",(IF(WEEKDAY(C47,2)=2,"Di",(IF(WEEKDAY(C47,2)=3,"Mi",(IF(WEEKDAY(C47,2)=4,"Do",(IF(WEEKDAY(C47,2)=5,"Fr",(IF(WEEKDAY(C47,2)=6,"Sa","So")))))))))))))</f>
        <v>---</v>
      </c>
      <c r="C47" s="196"/>
      <c r="D47" s="258" t="s">
        <v>17</v>
      </c>
      <c r="E47" s="258"/>
      <c r="F47" s="258"/>
      <c r="G47" s="76" t="s">
        <v>105</v>
      </c>
      <c r="H47" s="75" t="str">
        <f>IF(OR(D47="bitte auswählen",D48="bitte auswählen"),"wird ausgefüllt",IF(AND(D47=Tabelle4!$C$2,D48=Tabelle4!K$2),$G$9,IF(AND(D47=Tabelle4!C$3,D48=Tabelle4!K$2),$G$10,IF(AND(D47=Tabelle4!C$2,D48=Tabelle4!K$3),$G$11,IF(AND(D47=Tabelle4!C$3,D48=Tabelle4!K$3),$G$12,"bitte angeben")))))</f>
        <v>wird ausgefüllt</v>
      </c>
      <c r="I47" s="254" t="s">
        <v>17</v>
      </c>
      <c r="J47" s="255"/>
      <c r="K47" s="250" t="str">
        <f>IF(OR(D47="bitte auswählen",D48="bitte auswählen"),"",IF(OR($I$14="Freiburg",$I$15="Freiburg"),"Dienst-gang","Dienst-reise"))</f>
        <v/>
      </c>
      <c r="L47" s="46"/>
      <c r="M47" s="105">
        <f>IF(AND(L47&lt;&gt;"",L48&lt;&gt;""),1,0)*IF(I48=Tabelle4!D$12,IF(Y$13-L47&lt;=8/24,0,IF(Y$13-L47&lt;=14/24,6,12))+IF(L48-Y$14&lt;=8/24,0,IF(L48-Y$14&lt;=14/24,6,12)),IF(L48-L47&lt;=8/24,0,IF(L48-L47&lt;=14/24,6,12)))</f>
        <v>0</v>
      </c>
      <c r="N47" s="83">
        <f>IF(OR(G47="auswählen",G47="ÖPNV",G47="sonstig",G48="bitte auswählen",H47="keine Erstattung",H47="wird ausgefüllt"),0,ROUNDUP(IF($I$15&lt;&gt;VLOOKUP(D48,Tabelle4!$K$1:$L$4,2,FALSE),H47,IF(D48=Tabelle4!$K$2,MIN(H47,G$10), IF(D48=Tabelle4!$K$3,MIN(H47,G$12))))*IF(G48="hin und zurück",2,1),0))</f>
        <v>0</v>
      </c>
      <c r="O47" s="85" t="s">
        <v>113</v>
      </c>
      <c r="P47" s="198"/>
      <c r="Q47" s="199"/>
      <c r="R47" s="51"/>
      <c r="S47" s="52"/>
      <c r="T47" s="200" t="str">
        <f>IF(AC47=1,"1","")&amp;IF(AA47=1,"2","")</f>
        <v/>
      </c>
      <c r="U47" s="214" t="str">
        <f>IF(OR(X47=0,$A$15="Die obigen Angaben in den Zeilen 5 bis 10 sind noch unvollständig"),"---",(N47*N48+IF(Q48="",0,Q48)+S47)*X47*AB47)</f>
        <v>---</v>
      </c>
      <c r="V47" s="202" t="str">
        <f>IF(OR(B47="---",D47="bitte auswählen",D48="bitte auswählen",I47="bitte auswählen",$A$14="Die obigen Angaben in den Zeilen 5 bis 10 sind noch unvollständig"),"---",AB47*X47*IF(AND(L47&lt;&gt;"",L48&lt;&gt;""),1,0)*IF(AD47=1,M47,MIN(M47,IF(M48="",0,M48)))+IF(I48=Tabelle4!$D$12,MIN(95,IF(J48="",0,J48)),0))</f>
        <v>---</v>
      </c>
      <c r="W47" s="206" t="str">
        <f t="shared" ref="W47" si="12">IF(AND(U47="---",V47="---"),"---",IF(U47&lt;&gt;"---",U47,0)+IF(V47&lt;&gt;"---",V47,0))</f>
        <v>---</v>
      </c>
      <c r="X47" s="31">
        <f>IF(OR(B47="---",D48="bitte auswählen",I47="bitte auswählen",AND(H47="",R47="",OR(L47=0,L48=0))),0,1)</f>
        <v>0</v>
      </c>
      <c r="Y47" s="25">
        <f>IF(AND(B47="---",D48="bitte auswählen",I47="bitte auswählen"),0,IF(OR(B47="---",D47="bitte auswählen",I47="bitte auswählen",AND(H47="",R47="",OR(L47=0,L48=0))),1,0))</f>
        <v>0</v>
      </c>
      <c r="Z47" s="61">
        <f>IF(K47="Dienst-gang",0,1)</f>
        <v>1</v>
      </c>
      <c r="AA47" s="50">
        <f>IF(K47="Dienst-gang",1,0)</f>
        <v>0</v>
      </c>
      <c r="AB47" s="31">
        <f>IF(C47="",1,IF(K$9="bitte angeben",0,IF(OR(C47&lt;EDATE(K$9,-6),K$9&lt;C47,C47&lt;$Z$9),0,1)))</f>
        <v>1</v>
      </c>
      <c r="AC47" s="25">
        <f>IF(C47="",0,IF(K$9="bitte angeben",1,IF(OR(C47&lt;EDATE(K$9,-6),K$9&lt;C47,C47&lt;$Z$9),1,0)))</f>
        <v>0</v>
      </c>
      <c r="AD47" s="79">
        <f>IF(K47="Dienst-gang",0,1)</f>
        <v>1</v>
      </c>
      <c r="AE47" s="89"/>
    </row>
    <row r="48" spans="1:31" ht="10.5" customHeight="1" thickBot="1" x14ac:dyDescent="0.35">
      <c r="A48" s="263"/>
      <c r="B48" s="248"/>
      <c r="C48" s="197"/>
      <c r="D48" s="247" t="s">
        <v>17</v>
      </c>
      <c r="E48" s="247"/>
      <c r="F48" s="247"/>
      <c r="G48" s="249" t="s">
        <v>17</v>
      </c>
      <c r="H48" s="249"/>
      <c r="I48" s="71"/>
      <c r="J48" s="113"/>
      <c r="K48" s="251"/>
      <c r="L48" s="47"/>
      <c r="M48" s="92"/>
      <c r="N48" s="84">
        <f xml:space="preserve"> IF(G47=Tabelle4!A$14,0.25,IF(G47=Tabelle4!A$15,IF(OR(VLOOKUP($D$5,'DE 2024_25'!$A$1:$J$273,10,FALSE)="ja",AND($S$15="ja",OR(D47=Tabelle4!$C$3,D47=Tabelle4!$C$4))),0.35,0.3),0))</f>
        <v>0</v>
      </c>
      <c r="O48" s="86" t="s">
        <v>114</v>
      </c>
      <c r="P48" s="48"/>
      <c r="Q48" s="94" t="str">
        <f>IF(AND(N47&lt;&gt;"",P47&lt;&gt;"",P48&gt;0,N48=0.3),MIN(P48,H47*IF(G48="hin und zurück",2,1))*0.05,"")</f>
        <v/>
      </c>
      <c r="R48" s="187"/>
      <c r="S48" s="188"/>
      <c r="T48" s="201"/>
      <c r="U48" s="215"/>
      <c r="V48" s="203"/>
      <c r="W48" s="207"/>
      <c r="Z48" s="50">
        <f>VLOOKUP(D48,Tabelle4!C$1:D$5,2,FALSE)</f>
        <v>0</v>
      </c>
      <c r="AA48" s="50"/>
      <c r="AE48" s="89">
        <f>M48</f>
        <v>0</v>
      </c>
    </row>
    <row r="49" spans="1:31" ht="10.5" customHeight="1" x14ac:dyDescent="0.3">
      <c r="A49" s="263">
        <v>14</v>
      </c>
      <c r="B49" s="248" t="str">
        <f>IF(C49="","---",(IF(WEEKDAY(C49,2)=1,"Mo",(IF(WEEKDAY(C49,2)=2,"Di",(IF(WEEKDAY(C49,2)=3,"Mi",(IF(WEEKDAY(C49,2)=4,"Do",(IF(WEEKDAY(C49,2)=5,"Fr",(IF(WEEKDAY(C49,2)=6,"Sa","So")))))))))))))</f>
        <v>---</v>
      </c>
      <c r="C49" s="196"/>
      <c r="D49" s="258" t="s">
        <v>17</v>
      </c>
      <c r="E49" s="258"/>
      <c r="F49" s="258"/>
      <c r="G49" s="76" t="s">
        <v>105</v>
      </c>
      <c r="H49" s="75" t="str">
        <f>IF(OR(D49="bitte auswählen",D50="bitte auswählen"),"wird ausgefüllt",IF(AND(D49=Tabelle4!$C$2,D50=Tabelle4!K$2),$G$9,IF(AND(D49=Tabelle4!C$3,D50=Tabelle4!K$2),$G$10,IF(AND(D49=Tabelle4!C$2,D50=Tabelle4!K$3),$G$11,IF(AND(D49=Tabelle4!C$3,D50=Tabelle4!K$3),$G$12,"bitte angeben")))))</f>
        <v>wird ausgefüllt</v>
      </c>
      <c r="I49" s="254" t="s">
        <v>17</v>
      </c>
      <c r="J49" s="255"/>
      <c r="K49" s="250" t="str">
        <f>IF(OR(D49="bitte auswählen",D50="bitte auswählen"),"",IF(OR($I$14="Freiburg",$I$15="Freiburg"),"Dienst-gang","Dienst-reise"))</f>
        <v/>
      </c>
      <c r="L49" s="46"/>
      <c r="M49" s="105">
        <f>IF(AND(L49&lt;&gt;"",L50&lt;&gt;""),1,0)*IF(I50=Tabelle4!D$12,IF(Y$13-L49&lt;=8/24,0,IF(Y$13-L49&lt;=14/24,6,12))+IF(L50-Y$14&lt;=8/24,0,IF(L50-Y$14&lt;=14/24,6,12)),IF(L50-L49&lt;=8/24,0,IF(L50-L49&lt;=14/24,6,12)))</f>
        <v>0</v>
      </c>
      <c r="N49" s="83">
        <f>IF(OR(G49="auswählen",G49="ÖPNV",G49="sonstig",G50="bitte auswählen",H49="keine Erstattung",H49="wird ausgefüllt"),0,ROUNDUP(IF($I$15&lt;&gt;VLOOKUP(D50,Tabelle4!$K$1:$L$4,2,FALSE),H49,IF(D50=Tabelle4!$K$2,MIN(H49,G$10), IF(D50=Tabelle4!$K$3,MIN(H49,G$12))))*IF(G50="hin und zurück",2,1),0))</f>
        <v>0</v>
      </c>
      <c r="O49" s="85" t="s">
        <v>113</v>
      </c>
      <c r="P49" s="198"/>
      <c r="Q49" s="199"/>
      <c r="R49" s="51"/>
      <c r="S49" s="52"/>
      <c r="T49" s="200" t="str">
        <f>IF(AC49=1,"1","")&amp;IF(AA49=1,"2","")</f>
        <v/>
      </c>
      <c r="U49" s="214" t="str">
        <f>IF(OR(X49=0,$A$15="Die obigen Angaben in den Zeilen 5 bis 10 sind noch unvollständig"),"---",(N49*N50+IF(Q50="",0,Q50)+S49)*X49*AB49)</f>
        <v>---</v>
      </c>
      <c r="V49" s="202" t="str">
        <f>IF(OR(B49="---",D49="bitte auswählen",D50="bitte auswählen",I49="bitte auswählen",$A$14="Die obigen Angaben in den Zeilen 5 bis 10 sind noch unvollständig"),"---",AB49*X49*IF(AND(L49&lt;&gt;"",L50&lt;&gt;""),1,0)*IF(AD49=1,M49,MIN(M49,IF(M50="",0,M50)))+IF(I50=Tabelle4!$D$12,MIN(95,IF(J50="",0,J50)),0))</f>
        <v>---</v>
      </c>
      <c r="W49" s="206" t="str">
        <f t="shared" ref="W49" si="13">IF(AND(U49="---",V49="---"),"---",IF(U49&lt;&gt;"---",U49,0)+IF(V49&lt;&gt;"---",V49,0))</f>
        <v>---</v>
      </c>
      <c r="X49" s="31">
        <f>IF(OR(B49="---",D50="bitte auswählen",I49="bitte auswählen",AND(H49="",R49="",OR(L49=0,L50=0))),0,1)</f>
        <v>0</v>
      </c>
      <c r="Y49" s="25">
        <f>IF(AND(B49="---",D50="bitte auswählen",I49="bitte auswählen"),0,IF(OR(B49="---",D49="bitte auswählen",I49="bitte auswählen",AND(H49="",R49="",OR(L49=0,L50=0))),1,0))</f>
        <v>0</v>
      </c>
      <c r="Z49" s="61">
        <f>IF(K49="Dienst-gang",0,1)</f>
        <v>1</v>
      </c>
      <c r="AA49" s="50">
        <f>IF(K49="Dienst-gang",1,0)</f>
        <v>0</v>
      </c>
      <c r="AB49" s="31">
        <f>IF(C49="",1,IF(K$9="bitte angeben",0,IF(OR(C49&lt;EDATE(K$9,-6),K$9&lt;C49,C49&lt;$Z$9),0,1)))</f>
        <v>1</v>
      </c>
      <c r="AC49" s="25">
        <f>IF(C49="",0,IF(K$9="bitte angeben",1,IF(OR(C49&lt;EDATE(K$9,-6),K$9&lt;C49,C49&lt;$Z$9),1,0)))</f>
        <v>0</v>
      </c>
      <c r="AD49" s="79">
        <f>IF(K49="Dienst-gang",0,1)</f>
        <v>1</v>
      </c>
      <c r="AE49" s="89"/>
    </row>
    <row r="50" spans="1:31" ht="10.5" customHeight="1" thickBot="1" x14ac:dyDescent="0.35">
      <c r="A50" s="263"/>
      <c r="B50" s="248"/>
      <c r="C50" s="197"/>
      <c r="D50" s="247" t="s">
        <v>17</v>
      </c>
      <c r="E50" s="247"/>
      <c r="F50" s="247"/>
      <c r="G50" s="249" t="s">
        <v>17</v>
      </c>
      <c r="H50" s="249"/>
      <c r="I50" s="71"/>
      <c r="J50" s="113"/>
      <c r="K50" s="251"/>
      <c r="L50" s="47"/>
      <c r="M50" s="92"/>
      <c r="N50" s="84">
        <f xml:space="preserve"> IF(G49=Tabelle4!A$14,0.25,IF(G49=Tabelle4!A$15,IF(OR(VLOOKUP($D$5,'DE 2024_25'!$A$1:$J$273,10,FALSE)="ja",AND($S$15="ja",OR(D49=Tabelle4!$C$3,D49=Tabelle4!$C$4))),0.35,0.3),0))</f>
        <v>0</v>
      </c>
      <c r="O50" s="86" t="s">
        <v>114</v>
      </c>
      <c r="P50" s="48"/>
      <c r="Q50" s="94" t="str">
        <f>IF(AND(N49&lt;&gt;"",P49&lt;&gt;"",P50&gt;0,N50=0.3),MIN(P50,H49*IF(G50="hin und zurück",2,1))*0.05,"")</f>
        <v/>
      </c>
      <c r="R50" s="187"/>
      <c r="S50" s="188"/>
      <c r="T50" s="201"/>
      <c r="U50" s="215"/>
      <c r="V50" s="203"/>
      <c r="W50" s="207"/>
      <c r="Z50" s="50">
        <f>VLOOKUP(D50,Tabelle4!C$1:D$5,2,FALSE)</f>
        <v>0</v>
      </c>
      <c r="AA50" s="50"/>
      <c r="AE50" s="89">
        <f>M50</f>
        <v>0</v>
      </c>
    </row>
    <row r="51" spans="1:31" ht="10.5" customHeight="1" x14ac:dyDescent="0.3">
      <c r="A51" s="263">
        <v>15</v>
      </c>
      <c r="B51" s="248" t="str">
        <f>IF(C51="","---",(IF(WEEKDAY(C51,2)=1,"Mo",(IF(WEEKDAY(C51,2)=2,"Di",(IF(WEEKDAY(C51,2)=3,"Mi",(IF(WEEKDAY(C51,2)=4,"Do",(IF(WEEKDAY(C51,2)=5,"Fr",(IF(WEEKDAY(C51,2)=6,"Sa","So")))))))))))))</f>
        <v>---</v>
      </c>
      <c r="C51" s="196"/>
      <c r="D51" s="258" t="s">
        <v>17</v>
      </c>
      <c r="E51" s="258"/>
      <c r="F51" s="258"/>
      <c r="G51" s="76" t="s">
        <v>105</v>
      </c>
      <c r="H51" s="75" t="str">
        <f>IF(OR(D51="bitte auswählen",D52="bitte auswählen"),"wird ausgefüllt",IF(AND(D51=Tabelle4!$C$2,D52=Tabelle4!K$2),$G$9,IF(AND(D51=Tabelle4!C$3,D52=Tabelle4!K$2),$G$10,IF(AND(D51=Tabelle4!C$2,D52=Tabelle4!K$3),$G$11,IF(AND(D51=Tabelle4!C$3,D52=Tabelle4!K$3),$G$12,"bitte angeben")))))</f>
        <v>wird ausgefüllt</v>
      </c>
      <c r="I51" s="254" t="s">
        <v>17</v>
      </c>
      <c r="J51" s="255"/>
      <c r="K51" s="250" t="str">
        <f>IF(OR(D51="bitte auswählen",D52="bitte auswählen"),"",IF(OR($I$14="Freiburg",$I$15="Freiburg"),"Dienst-gang","Dienst-reise"))</f>
        <v/>
      </c>
      <c r="L51" s="46"/>
      <c r="M51" s="105">
        <f>IF(AND(L51&lt;&gt;"",L52&lt;&gt;""),1,0)*IF(I52=Tabelle4!D$12,IF(Y$13-L51&lt;=8/24,0,IF(Y$13-L51&lt;=14/24,6,12))+IF(L52-Y$14&lt;=8/24,0,IF(L52-Y$14&lt;=14/24,6,12)),IF(L52-L51&lt;=8/24,0,IF(L52-L51&lt;=14/24,6,12)))</f>
        <v>0</v>
      </c>
      <c r="N51" s="83">
        <f>IF(OR(G51="auswählen",G51="ÖPNV",G51="sonstig",G52="bitte auswählen",H51="keine Erstattung",H51="wird ausgefüllt"),0,ROUNDUP(IF($I$15&lt;&gt;VLOOKUP(D52,Tabelle4!$K$1:$L$4,2,FALSE),H51,IF(D52=Tabelle4!$K$2,MIN(H51,G$10), IF(D52=Tabelle4!$K$3,MIN(H51,G$12))))*IF(G52="hin und zurück",2,1),0))</f>
        <v>0</v>
      </c>
      <c r="O51" s="85" t="s">
        <v>113</v>
      </c>
      <c r="P51" s="198"/>
      <c r="Q51" s="199"/>
      <c r="R51" s="51"/>
      <c r="S51" s="52"/>
      <c r="T51" s="200" t="str">
        <f>IF(AC51=1,"1","")&amp;IF(AA51=1,"2","")</f>
        <v/>
      </c>
      <c r="U51" s="214" t="str">
        <f>IF(OR(X51=0,$A$15="Die obigen Angaben in den Zeilen 5 bis 10 sind noch unvollständig"),"---",(N51*N52+IF(Q52="",0,Q52)+S51)*X51*AB51)</f>
        <v>---</v>
      </c>
      <c r="V51" s="202" t="str">
        <f>IF(OR(B51="---",D51="bitte auswählen",D52="bitte auswählen",I51="bitte auswählen",$A$14="Die obigen Angaben in den Zeilen 5 bis 10 sind noch unvollständig"),"---",AB51*X51*IF(AND(L51&lt;&gt;"",L52&lt;&gt;""),1,0)*IF(AD51=1,M51,MIN(M51,IF(M52="",0,M52)))+IF(I52=Tabelle4!$D$12,MIN(95,IF(J52="",0,J52)),0))</f>
        <v>---</v>
      </c>
      <c r="W51" s="206" t="str">
        <f t="shared" ref="W51" si="14">IF(AND(U51="---",V51="---"),"---",IF(U51&lt;&gt;"---",U51,0)+IF(V51&lt;&gt;"---",V51,0))</f>
        <v>---</v>
      </c>
      <c r="X51" s="31">
        <f>IF(OR(B51="---",D52="bitte auswählen",I51="bitte auswählen",AND(H51="",R51="",OR(L51=0,L52=0))),0,1)</f>
        <v>0</v>
      </c>
      <c r="Y51" s="25">
        <f>IF(AND(B51="---",D52="bitte auswählen",I51="bitte auswählen"),0,IF(OR(B51="---",D51="bitte auswählen",I51="bitte auswählen",AND(H51="",R51="",OR(L51=0,L52=0))),1,0))</f>
        <v>0</v>
      </c>
      <c r="Z51" s="61">
        <f>IF(K51="Dienst-gang",0,1)</f>
        <v>1</v>
      </c>
      <c r="AA51" s="50">
        <f>IF(K51="Dienst-gang",1,0)</f>
        <v>0</v>
      </c>
      <c r="AB51" s="31">
        <f>IF(C51="",1,IF(K$9="bitte angeben",0,IF(OR(C51&lt;EDATE(K$9,-6),K$9&lt;C51,C51&lt;$Z$9),0,1)))</f>
        <v>1</v>
      </c>
      <c r="AC51" s="25">
        <f>IF(C51="",0,IF(K$9="bitte angeben",1,IF(OR(C51&lt;EDATE(K$9,-6),K$9&lt;C51,C51&lt;$Z$9),1,0)))</f>
        <v>0</v>
      </c>
      <c r="AD51" s="79">
        <f>IF(K51="Dienst-gang",0,1)</f>
        <v>1</v>
      </c>
      <c r="AE51" s="89"/>
    </row>
    <row r="52" spans="1:31" ht="10.5" customHeight="1" thickBot="1" x14ac:dyDescent="0.35">
      <c r="A52" s="263"/>
      <c r="B52" s="248"/>
      <c r="C52" s="197"/>
      <c r="D52" s="247" t="s">
        <v>17</v>
      </c>
      <c r="E52" s="247"/>
      <c r="F52" s="247"/>
      <c r="G52" s="249" t="s">
        <v>17</v>
      </c>
      <c r="H52" s="249"/>
      <c r="I52" s="71"/>
      <c r="J52" s="113"/>
      <c r="K52" s="251"/>
      <c r="L52" s="47"/>
      <c r="M52" s="92"/>
      <c r="N52" s="84">
        <f xml:space="preserve"> IF(G51=Tabelle4!A$14,0.25,IF(G51=Tabelle4!A$15,IF(OR(VLOOKUP($D$5,'DE 2024_25'!$A$1:$J$273,10,FALSE)="ja",AND($S$15="ja",OR(D51=Tabelle4!$C$3,D51=Tabelle4!$C$4))),0.35,0.3),0))</f>
        <v>0</v>
      </c>
      <c r="O52" s="86" t="s">
        <v>114</v>
      </c>
      <c r="P52" s="48"/>
      <c r="Q52" s="94" t="str">
        <f>IF(AND(N51&lt;&gt;"",P51&lt;&gt;"",P52&gt;0,N52=0.3),MIN(P52,H51*IF(G52="hin und zurück",2,1))*0.05,"")</f>
        <v/>
      </c>
      <c r="R52" s="187"/>
      <c r="S52" s="188"/>
      <c r="T52" s="201"/>
      <c r="U52" s="215"/>
      <c r="V52" s="203"/>
      <c r="W52" s="207"/>
      <c r="Z52" s="50">
        <f>VLOOKUP(D52,Tabelle4!C$1:D$5,2,FALSE)</f>
        <v>0</v>
      </c>
      <c r="AA52" s="50"/>
      <c r="AE52" s="89">
        <f>M52</f>
        <v>0</v>
      </c>
    </row>
    <row r="53" spans="1:31" ht="10.5" customHeight="1" x14ac:dyDescent="0.3">
      <c r="A53" s="263">
        <v>16</v>
      </c>
      <c r="B53" s="248" t="str">
        <f>IF(C53="","---",(IF(WEEKDAY(C53,2)=1,"Mo",(IF(WEEKDAY(C53,2)=2,"Di",(IF(WEEKDAY(C53,2)=3,"Mi",(IF(WEEKDAY(C53,2)=4,"Do",(IF(WEEKDAY(C53,2)=5,"Fr",(IF(WEEKDAY(C53,2)=6,"Sa","So")))))))))))))</f>
        <v>---</v>
      </c>
      <c r="C53" s="196"/>
      <c r="D53" s="258" t="s">
        <v>17</v>
      </c>
      <c r="E53" s="258"/>
      <c r="F53" s="258"/>
      <c r="G53" s="76" t="s">
        <v>105</v>
      </c>
      <c r="H53" s="75" t="str">
        <f>IF(OR(D53="bitte auswählen",D54="bitte auswählen"),"wird ausgefüllt",IF(AND(D53=Tabelle4!$C$2,D54=Tabelle4!K$2),$G$9,IF(AND(D53=Tabelle4!C$3,D54=Tabelle4!K$2),$G$10,IF(AND(D53=Tabelle4!C$2,D54=Tabelle4!K$3),$G$11,IF(AND(D53=Tabelle4!C$3,D54=Tabelle4!K$3),$G$12,"bitte angeben")))))</f>
        <v>wird ausgefüllt</v>
      </c>
      <c r="I53" s="254" t="s">
        <v>17</v>
      </c>
      <c r="J53" s="255"/>
      <c r="K53" s="250" t="str">
        <f>IF(OR(D53="bitte auswählen",D54="bitte auswählen"),"",IF(OR($I$14="Freiburg",$I$15="Freiburg"),"Dienst-gang","Dienst-reise"))</f>
        <v/>
      </c>
      <c r="L53" s="46"/>
      <c r="M53" s="105">
        <f>IF(AND(L53&lt;&gt;"",L54&lt;&gt;""),1,0)*IF(I54=Tabelle4!D$12,IF(Y$13-L53&lt;=8/24,0,IF(Y$13-L53&lt;=14/24,6,12))+IF(L54-Y$14&lt;=8/24,0,IF(L54-Y$14&lt;=14/24,6,12)),IF(L54-L53&lt;=8/24,0,IF(L54-L53&lt;=14/24,6,12)))</f>
        <v>0</v>
      </c>
      <c r="N53" s="83">
        <f>IF(OR(G53="auswählen",G53="ÖPNV",G53="sonstig",G54="bitte auswählen",H53="keine Erstattung",H53="wird ausgefüllt"),0,ROUNDUP(IF($I$15&lt;&gt;VLOOKUP(D54,Tabelle4!$K$1:$L$4,2,FALSE),H53,IF(D54=Tabelle4!$K$2,MIN(H53,G$10), IF(D54=Tabelle4!$K$3,MIN(H53,G$12))))*IF(G54="hin und zurück",2,1),0))</f>
        <v>0</v>
      </c>
      <c r="O53" s="85" t="s">
        <v>113</v>
      </c>
      <c r="P53" s="198"/>
      <c r="Q53" s="199"/>
      <c r="R53" s="51"/>
      <c r="S53" s="52"/>
      <c r="T53" s="200" t="str">
        <f>IF(AC53=1,"1","")&amp;IF(AA53=1,"2","")</f>
        <v/>
      </c>
      <c r="U53" s="214" t="str">
        <f>IF(OR(X53=0,$A$15="Die obigen Angaben in den Zeilen 5 bis 10 sind noch unvollständig"),"---",(N53*N54+IF(Q54="",0,Q54)+S53)*X53*AB53)</f>
        <v>---</v>
      </c>
      <c r="V53" s="202" t="str">
        <f>IF(OR(B53="---",D53="bitte auswählen",D54="bitte auswählen",I53="bitte auswählen",$A$14="Die obigen Angaben in den Zeilen 5 bis 10 sind noch unvollständig"),"---",AB53*X53*IF(AND(L53&lt;&gt;"",L54&lt;&gt;""),1,0)*IF(AD53=1,M53,MIN(M53,IF(M54="",0,M54)))+IF(I54=Tabelle4!$D$12,MIN(95,IF(J54="",0,J54)),0))</f>
        <v>---</v>
      </c>
      <c r="W53" s="206" t="str">
        <f t="shared" ref="W53" si="15">IF(AND(U53="---",V53="---"),"---",IF(U53&lt;&gt;"---",U53,0)+IF(V53&lt;&gt;"---",V53,0))</f>
        <v>---</v>
      </c>
      <c r="X53" s="31">
        <f>IF(OR(B53="---",D54="bitte auswählen",I53="bitte auswählen",AND(H53="",R53="",OR(L53=0,L54=0))),0,1)</f>
        <v>0</v>
      </c>
      <c r="Y53" s="25">
        <f>IF(AND(B53="---",D54="bitte auswählen",I53="bitte auswählen"),0,IF(OR(B53="---",D53="bitte auswählen",I53="bitte auswählen",AND(H53="",R53="",OR(L53=0,L54=0))),1,0))</f>
        <v>0</v>
      </c>
      <c r="Z53" s="61">
        <f>IF(K53="Dienst-gang",0,1)</f>
        <v>1</v>
      </c>
      <c r="AA53" s="50">
        <f>IF(K53="Dienst-gang",1,0)</f>
        <v>0</v>
      </c>
      <c r="AB53" s="31">
        <f>IF(C53="",1,IF(K$9="bitte angeben",0,IF(OR(C53&lt;EDATE(K$9,-6),K$9&lt;C53,C53&lt;$Z$9),0,1)))</f>
        <v>1</v>
      </c>
      <c r="AC53" s="25">
        <f>IF(C53="",0,IF(K$9="bitte angeben",1,IF(OR(C53&lt;EDATE(K$9,-6),K$9&lt;C53,C53&lt;$Z$9),1,0)))</f>
        <v>0</v>
      </c>
      <c r="AD53" s="79">
        <f>IF(K53="Dienst-gang",0,1)</f>
        <v>1</v>
      </c>
      <c r="AE53" s="89"/>
    </row>
    <row r="54" spans="1:31" ht="10.5" customHeight="1" thickBot="1" x14ac:dyDescent="0.35">
      <c r="A54" s="263"/>
      <c r="B54" s="248"/>
      <c r="C54" s="197"/>
      <c r="D54" s="247" t="s">
        <v>17</v>
      </c>
      <c r="E54" s="247"/>
      <c r="F54" s="247"/>
      <c r="G54" s="249" t="s">
        <v>17</v>
      </c>
      <c r="H54" s="249"/>
      <c r="I54" s="71"/>
      <c r="J54" s="113"/>
      <c r="K54" s="251"/>
      <c r="L54" s="47"/>
      <c r="M54" s="92"/>
      <c r="N54" s="84">
        <f xml:space="preserve"> IF(G53=Tabelle4!A$14,0.25,IF(G53=Tabelle4!A$15,IF(OR(VLOOKUP($D$5,'DE 2024_25'!$A$1:$J$273,10,FALSE)="ja",AND($S$15="ja",OR(D53=Tabelle4!$C$3,D53=Tabelle4!$C$4))),0.35,0.3),0))</f>
        <v>0</v>
      </c>
      <c r="O54" s="86" t="s">
        <v>114</v>
      </c>
      <c r="P54" s="48"/>
      <c r="Q54" s="94" t="str">
        <f>IF(AND(N53&lt;&gt;"",P53&lt;&gt;"",P54&gt;0,N54=0.3),MIN(P54,H53*IF(G54="hin und zurück",2,1))*0.05,"")</f>
        <v/>
      </c>
      <c r="R54" s="187"/>
      <c r="S54" s="188"/>
      <c r="T54" s="201"/>
      <c r="U54" s="215"/>
      <c r="V54" s="203"/>
      <c r="W54" s="207"/>
      <c r="Z54" s="50">
        <f>VLOOKUP(D54,Tabelle4!C$1:D$5,2,FALSE)</f>
        <v>0</v>
      </c>
      <c r="AA54" s="50"/>
      <c r="AE54" s="89">
        <f>M54</f>
        <v>0</v>
      </c>
    </row>
    <row r="55" spans="1:31" ht="10.5" customHeight="1" x14ac:dyDescent="0.3">
      <c r="A55" s="263">
        <v>17</v>
      </c>
      <c r="B55" s="248" t="str">
        <f>IF(C55="","---",(IF(WEEKDAY(C55,2)=1,"Mo",(IF(WEEKDAY(C55,2)=2,"Di",(IF(WEEKDAY(C55,2)=3,"Mi",(IF(WEEKDAY(C55,2)=4,"Do",(IF(WEEKDAY(C55,2)=5,"Fr",(IF(WEEKDAY(C55,2)=6,"Sa","So")))))))))))))</f>
        <v>---</v>
      </c>
      <c r="C55" s="196"/>
      <c r="D55" s="258" t="s">
        <v>17</v>
      </c>
      <c r="E55" s="258"/>
      <c r="F55" s="258"/>
      <c r="G55" s="76" t="s">
        <v>105</v>
      </c>
      <c r="H55" s="75" t="str">
        <f>IF(OR(D55="bitte auswählen",D56="bitte auswählen"),"wird ausgefüllt",IF(AND(D55=Tabelle4!$C$2,D56=Tabelle4!K$2),$G$9,IF(AND(D55=Tabelle4!C$3,D56=Tabelle4!K$2),$G$10,IF(AND(D55=Tabelle4!C$2,D56=Tabelle4!K$3),$G$11,IF(AND(D55=Tabelle4!C$3,D56=Tabelle4!K$3),$G$12,"bitte angeben")))))</f>
        <v>wird ausgefüllt</v>
      </c>
      <c r="I55" s="254" t="s">
        <v>17</v>
      </c>
      <c r="J55" s="255"/>
      <c r="K55" s="250" t="str">
        <f>IF(OR(D55="bitte auswählen",D56="bitte auswählen"),"",IF(OR($I$14="Freiburg",$I$15="Freiburg"),"Dienst-gang","Dienst-reise"))</f>
        <v/>
      </c>
      <c r="L55" s="46"/>
      <c r="M55" s="105">
        <f>IF(AND(L55&lt;&gt;"",L56&lt;&gt;""),1,0)*IF(I56=Tabelle4!D$12,IF(Y$13-L55&lt;=8/24,0,IF(Y$13-L55&lt;=14/24,6,12))+IF(L56-Y$14&lt;=8/24,0,IF(L56-Y$14&lt;=14/24,6,12)),IF(L56-L55&lt;=8/24,0,IF(L56-L55&lt;=14/24,6,12)))</f>
        <v>0</v>
      </c>
      <c r="N55" s="83">
        <f>IF(OR(G55="auswählen",G55="ÖPNV",G55="sonstig",G56="bitte auswählen",H55="keine Erstattung",H55="wird ausgefüllt"),0,ROUNDUP(IF($I$15&lt;&gt;VLOOKUP(D56,Tabelle4!$K$1:$L$4,2,FALSE),H55,IF(D56=Tabelle4!$K$2,MIN(H55,G$10), IF(D56=Tabelle4!$K$3,MIN(H55,G$12))))*IF(G56="hin und zurück",2,1),0))</f>
        <v>0</v>
      </c>
      <c r="O55" s="85" t="s">
        <v>113</v>
      </c>
      <c r="P55" s="198"/>
      <c r="Q55" s="199"/>
      <c r="R55" s="51"/>
      <c r="S55" s="52"/>
      <c r="T55" s="200" t="str">
        <f>IF(AC55=1,"1","")&amp;IF(AA55=1,"2","")</f>
        <v/>
      </c>
      <c r="U55" s="214" t="str">
        <f>IF(OR(X55=0,$A$15="Die obigen Angaben in den Zeilen 5 bis 10 sind noch unvollständig"),"---",(N55*N56+IF(Q56="",0,Q56)+S55)*X55*AB55)</f>
        <v>---</v>
      </c>
      <c r="V55" s="202" t="str">
        <f>IF(OR(B55="---",D55="bitte auswählen",D56="bitte auswählen",I55="bitte auswählen",$A$14="Die obigen Angaben in den Zeilen 5 bis 10 sind noch unvollständig"),"---",AB55*X55*IF(AND(L55&lt;&gt;"",L56&lt;&gt;""),1,0)*IF(AD55=1,M55,MIN(M55,IF(M56="",0,M56)))+IF(I56=Tabelle4!$D$12,MIN(95,IF(J56="",0,J56)),0))</f>
        <v>---</v>
      </c>
      <c r="W55" s="206" t="str">
        <f t="shared" ref="W55" si="16">IF(AND(U55="---",V55="---"),"---",IF(U55&lt;&gt;"---",U55,0)+IF(V55&lt;&gt;"---",V55,0))</f>
        <v>---</v>
      </c>
      <c r="X55" s="31">
        <f>IF(OR(B55="---",D56="bitte auswählen",I55="bitte auswählen",AND(H55="",R55="",OR(L55=0,L56=0))),0,1)</f>
        <v>0</v>
      </c>
      <c r="Y55" s="25">
        <f>IF(AND(B55="---",D56="bitte auswählen",I55="bitte auswählen"),0,IF(OR(B55="---",D55="bitte auswählen",I55="bitte auswählen",AND(H55="",R55="",OR(L55=0,L56=0))),1,0))</f>
        <v>0</v>
      </c>
      <c r="Z55" s="61">
        <f>IF(K55="Dienst-gang",0,1)</f>
        <v>1</v>
      </c>
      <c r="AA55" s="50">
        <f>IF(K55="Dienst-gang",1,0)</f>
        <v>0</v>
      </c>
      <c r="AB55" s="31">
        <f>IF(C55="",1,IF(K$9="bitte angeben",0,IF(OR(C55&lt;EDATE(K$9,-6),K$9&lt;C55,C55&lt;$Z$9),0,1)))</f>
        <v>1</v>
      </c>
      <c r="AC55" s="25">
        <f>IF(C55="",0,IF(K$9="bitte angeben",1,IF(OR(C55&lt;EDATE(K$9,-6),K$9&lt;C55,C55&lt;$Z$9),1,0)))</f>
        <v>0</v>
      </c>
      <c r="AD55" s="79">
        <f>IF(K55="Dienst-gang",0,1)</f>
        <v>1</v>
      </c>
      <c r="AE55" s="89"/>
    </row>
    <row r="56" spans="1:31" ht="10.5" customHeight="1" thickBot="1" x14ac:dyDescent="0.35">
      <c r="A56" s="263"/>
      <c r="B56" s="248"/>
      <c r="C56" s="197"/>
      <c r="D56" s="247" t="s">
        <v>17</v>
      </c>
      <c r="E56" s="247"/>
      <c r="F56" s="247"/>
      <c r="G56" s="249" t="s">
        <v>17</v>
      </c>
      <c r="H56" s="249"/>
      <c r="I56" s="71"/>
      <c r="J56" s="113"/>
      <c r="K56" s="251"/>
      <c r="L56" s="47"/>
      <c r="M56" s="92"/>
      <c r="N56" s="84">
        <f xml:space="preserve"> IF(G55=Tabelle4!A$14,0.25,IF(G55=Tabelle4!A$15,IF(OR(VLOOKUP($D$5,'DE 2024_25'!$A$1:$J$273,10,FALSE)="ja",AND($S$15="ja",OR(D55=Tabelle4!$C$3,D55=Tabelle4!$C$4))),0.35,0.3),0))</f>
        <v>0</v>
      </c>
      <c r="O56" s="86" t="s">
        <v>114</v>
      </c>
      <c r="P56" s="48"/>
      <c r="Q56" s="94" t="str">
        <f>IF(AND(N55&lt;&gt;"",P55&lt;&gt;"",P56&gt;0,N56=0.3),MIN(P56,H55*IF(G56="hin und zurück",2,1))*0.05,"")</f>
        <v/>
      </c>
      <c r="R56" s="187"/>
      <c r="S56" s="188"/>
      <c r="T56" s="201"/>
      <c r="U56" s="215"/>
      <c r="V56" s="203"/>
      <c r="W56" s="207"/>
      <c r="Z56" s="50">
        <f>VLOOKUP(D56,Tabelle4!C$1:D$5,2,FALSE)</f>
        <v>0</v>
      </c>
      <c r="AA56" s="50"/>
      <c r="AE56" s="89">
        <f>M56</f>
        <v>0</v>
      </c>
    </row>
    <row r="57" spans="1:31" ht="10.5" customHeight="1" x14ac:dyDescent="0.3">
      <c r="A57" s="263">
        <v>18</v>
      </c>
      <c r="B57" s="248" t="str">
        <f>IF(C57="","---",(IF(WEEKDAY(C57,2)=1,"Mo",(IF(WEEKDAY(C57,2)=2,"Di",(IF(WEEKDAY(C57,2)=3,"Mi",(IF(WEEKDAY(C57,2)=4,"Do",(IF(WEEKDAY(C57,2)=5,"Fr",(IF(WEEKDAY(C57,2)=6,"Sa","So")))))))))))))</f>
        <v>---</v>
      </c>
      <c r="C57" s="196"/>
      <c r="D57" s="258" t="s">
        <v>17</v>
      </c>
      <c r="E57" s="258"/>
      <c r="F57" s="258"/>
      <c r="G57" s="76" t="s">
        <v>105</v>
      </c>
      <c r="H57" s="75" t="str">
        <f>IF(OR(D57="bitte auswählen",D58="bitte auswählen"),"wird ausgefüllt",IF(AND(D57=Tabelle4!$C$2,D58=Tabelle4!K$2),$G$9,IF(AND(D57=Tabelle4!C$3,D58=Tabelle4!K$2),$G$10,IF(AND(D57=Tabelle4!C$2,D58=Tabelle4!K$3),$G$11,IF(AND(D57=Tabelle4!C$3,D58=Tabelle4!K$3),$G$12,"bitte angeben")))))</f>
        <v>wird ausgefüllt</v>
      </c>
      <c r="I57" s="254" t="s">
        <v>17</v>
      </c>
      <c r="J57" s="255"/>
      <c r="K57" s="250" t="str">
        <f>IF(OR(D57="bitte auswählen",D58="bitte auswählen"),"",IF(OR($I$14="Freiburg",$I$15="Freiburg"),"Dienst-gang","Dienst-reise"))</f>
        <v/>
      </c>
      <c r="L57" s="46"/>
      <c r="M57" s="105">
        <f>IF(AND(L57&lt;&gt;"",L58&lt;&gt;""),1,0)*IF(I58=Tabelle4!D$12,IF(Y$13-L57&lt;=8/24,0,IF(Y$13-L57&lt;=14/24,6,12))+IF(L58-Y$14&lt;=8/24,0,IF(L58-Y$14&lt;=14/24,6,12)),IF(L58-L57&lt;=8/24,0,IF(L58-L57&lt;=14/24,6,12)))</f>
        <v>0</v>
      </c>
      <c r="N57" s="83">
        <f>IF(OR(G57="auswählen",G57="ÖPNV",G57="sonstig",G58="bitte auswählen",H57="keine Erstattung",H57="wird ausgefüllt"),0,ROUNDUP(IF($I$15&lt;&gt;VLOOKUP(D58,Tabelle4!$K$1:$L$4,2,FALSE),H57,IF(D58=Tabelle4!$K$2,MIN(H57,G$10), IF(D58=Tabelle4!$K$3,MIN(H57,G$12))))*IF(G58="hin und zurück",2,1),0))</f>
        <v>0</v>
      </c>
      <c r="O57" s="85" t="s">
        <v>113</v>
      </c>
      <c r="P57" s="198"/>
      <c r="Q57" s="199"/>
      <c r="R57" s="51"/>
      <c r="S57" s="52"/>
      <c r="T57" s="200" t="str">
        <f>IF(AC57=1,"1","")&amp;IF(AA57=1,"2","")</f>
        <v/>
      </c>
      <c r="U57" s="214" t="str">
        <f>IF(OR(X57=0,$A$15="Die obigen Angaben in den Zeilen 5 bis 10 sind noch unvollständig"),"---",(N57*N58+IF(Q58="",0,Q58)+S57)*X57*AB57)</f>
        <v>---</v>
      </c>
      <c r="V57" s="202" t="str">
        <f>IF(OR(B57="---",D57="bitte auswählen",D58="bitte auswählen",I57="bitte auswählen",$A$14="Die obigen Angaben in den Zeilen 5 bis 10 sind noch unvollständig"),"---",AB57*X57*IF(AND(L57&lt;&gt;"",L58&lt;&gt;""),1,0)*IF(AD57=1,M57,MIN(M57,IF(M58="",0,M58)))+IF(I58=Tabelle4!$D$12,MIN(95,IF(J58="",0,J58)),0))</f>
        <v>---</v>
      </c>
      <c r="W57" s="206" t="str">
        <f t="shared" ref="W57" si="17">IF(AND(U57="---",V57="---"),"---",IF(U57&lt;&gt;"---",U57,0)+IF(V57&lt;&gt;"---",V57,0))</f>
        <v>---</v>
      </c>
      <c r="X57" s="31">
        <f>IF(OR(B57="---",D58="bitte auswählen",I57="bitte auswählen",AND(H57="",R57="",OR(L57=0,L58=0))),0,1)</f>
        <v>0</v>
      </c>
      <c r="Y57" s="25">
        <f>IF(AND(B57="---",D58="bitte auswählen",I57="bitte auswählen"),0,IF(OR(B57="---",D57="bitte auswählen",I57="bitte auswählen",AND(H57="",R57="",OR(L57=0,L58=0))),1,0))</f>
        <v>0</v>
      </c>
      <c r="Z57" s="61">
        <f>IF(K57="Dienst-gang",0,1)</f>
        <v>1</v>
      </c>
      <c r="AA57" s="50">
        <f>IF(K57="Dienst-gang",1,0)</f>
        <v>0</v>
      </c>
      <c r="AB57" s="31">
        <f>IF(C57="",1,IF(K$9="bitte angeben",0,IF(OR(C57&lt;EDATE(K$9,-6),K$9&lt;C57,C57&lt;$Z$9),0,1)))</f>
        <v>1</v>
      </c>
      <c r="AC57" s="25">
        <f>IF(C57="",0,IF(K$9="bitte angeben",1,IF(OR(C57&lt;EDATE(K$9,-6),K$9&lt;C57,C57&lt;$Z$9),1,0)))</f>
        <v>0</v>
      </c>
      <c r="AD57" s="79">
        <f>IF(K57="Dienst-gang",0,1)</f>
        <v>1</v>
      </c>
      <c r="AE57" s="89"/>
    </row>
    <row r="58" spans="1:31" ht="10.5" customHeight="1" thickBot="1" x14ac:dyDescent="0.35">
      <c r="A58" s="263"/>
      <c r="B58" s="248"/>
      <c r="C58" s="197"/>
      <c r="D58" s="247" t="s">
        <v>17</v>
      </c>
      <c r="E58" s="247"/>
      <c r="F58" s="247"/>
      <c r="G58" s="249" t="s">
        <v>17</v>
      </c>
      <c r="H58" s="249"/>
      <c r="I58" s="71"/>
      <c r="J58" s="113"/>
      <c r="K58" s="251"/>
      <c r="L58" s="47"/>
      <c r="M58" s="92"/>
      <c r="N58" s="84">
        <f xml:space="preserve"> IF(G57=Tabelle4!A$14,0.25,IF(G57=Tabelle4!A$15,IF(OR(VLOOKUP($D$5,'DE 2024_25'!$A$1:$J$273,10,FALSE)="ja",AND($S$15="ja",OR(D57=Tabelle4!$C$3,D57=Tabelle4!$C$4))),0.35,0.3),0))</f>
        <v>0</v>
      </c>
      <c r="O58" s="86" t="s">
        <v>114</v>
      </c>
      <c r="P58" s="48"/>
      <c r="Q58" s="94" t="str">
        <f>IF(AND(N57&lt;&gt;"",P57&lt;&gt;"",P58&gt;0,N58=0.3),MIN(P58,H57*IF(G58="hin und zurück",2,1))*0.05,"")</f>
        <v/>
      </c>
      <c r="R58" s="187"/>
      <c r="S58" s="188"/>
      <c r="T58" s="201"/>
      <c r="U58" s="215"/>
      <c r="V58" s="203"/>
      <c r="W58" s="207"/>
      <c r="Z58" s="50">
        <f>VLOOKUP(D58,Tabelle4!C$1:D$5,2,FALSE)</f>
        <v>0</v>
      </c>
      <c r="AA58" s="50"/>
      <c r="AE58" s="89">
        <f>M58</f>
        <v>0</v>
      </c>
    </row>
    <row r="59" spans="1:31" ht="10.5" customHeight="1" x14ac:dyDescent="0.3">
      <c r="A59" s="263">
        <v>19</v>
      </c>
      <c r="B59" s="248" t="str">
        <f>IF(C59="","---",(IF(WEEKDAY(C59,2)=1,"Mo",(IF(WEEKDAY(C59,2)=2,"Di",(IF(WEEKDAY(C59,2)=3,"Mi",(IF(WEEKDAY(C59,2)=4,"Do",(IF(WEEKDAY(C59,2)=5,"Fr",(IF(WEEKDAY(C59,2)=6,"Sa","So")))))))))))))</f>
        <v>---</v>
      </c>
      <c r="C59" s="196"/>
      <c r="D59" s="258" t="s">
        <v>17</v>
      </c>
      <c r="E59" s="258"/>
      <c r="F59" s="258"/>
      <c r="G59" s="76" t="s">
        <v>105</v>
      </c>
      <c r="H59" s="75" t="str">
        <f>IF(OR(D59="bitte auswählen",D60="bitte auswählen"),"wird ausgefüllt",IF(AND(D59=Tabelle4!$C$2,D60=Tabelle4!K$2),$G$9,IF(AND(D59=Tabelle4!C$3,D60=Tabelle4!K$2),$G$10,IF(AND(D59=Tabelle4!C$2,D60=Tabelle4!K$3),$G$11,IF(AND(D59=Tabelle4!C$3,D60=Tabelle4!K$3),$G$12,"bitte angeben")))))</f>
        <v>wird ausgefüllt</v>
      </c>
      <c r="I59" s="254" t="s">
        <v>17</v>
      </c>
      <c r="J59" s="255"/>
      <c r="K59" s="250" t="str">
        <f>IF(OR(D59="bitte auswählen",D60="bitte auswählen"),"",IF(OR($I$14="Freiburg",$I$15="Freiburg"),"Dienst-gang","Dienst-reise"))</f>
        <v/>
      </c>
      <c r="L59" s="46"/>
      <c r="M59" s="105">
        <f>IF(AND(L59&lt;&gt;"",L60&lt;&gt;""),1,0)*IF(I60=Tabelle4!D$12,IF(Y$13-L59&lt;=8/24,0,IF(Y$13-L59&lt;=14/24,6,12))+IF(L60-Y$14&lt;=8/24,0,IF(L60-Y$14&lt;=14/24,6,12)),IF(L60-L59&lt;=8/24,0,IF(L60-L59&lt;=14/24,6,12)))</f>
        <v>0</v>
      </c>
      <c r="N59" s="83">
        <f>IF(OR(G59="auswählen",G59="ÖPNV",G59="sonstig",G60="bitte auswählen",H59="keine Erstattung",H59="wird ausgefüllt"),0,ROUNDUP(IF($I$15&lt;&gt;VLOOKUP(D60,Tabelle4!$K$1:$L$4,2,FALSE),H59,IF(D60=Tabelle4!$K$2,MIN(H59,G$10), IF(D60=Tabelle4!$K$3,MIN(H59,G$12))))*IF(G60="hin und zurück",2,1),0))</f>
        <v>0</v>
      </c>
      <c r="O59" s="85" t="s">
        <v>113</v>
      </c>
      <c r="P59" s="198"/>
      <c r="Q59" s="199"/>
      <c r="R59" s="51"/>
      <c r="S59" s="52"/>
      <c r="T59" s="200" t="str">
        <f>IF(AC59=1,"1","")&amp;IF(AA59=1,"2","")</f>
        <v/>
      </c>
      <c r="U59" s="214" t="str">
        <f>IF(OR(X59=0,$A$15="Die obigen Angaben in den Zeilen 5 bis 10 sind noch unvollständig"),"---",(N59*N60+IF(Q60="",0,Q60)+S59)*X59*AB59)</f>
        <v>---</v>
      </c>
      <c r="V59" s="202" t="str">
        <f>IF(OR(B59="---",D59="bitte auswählen",D60="bitte auswählen",I59="bitte auswählen",$A$14="Die obigen Angaben in den Zeilen 5 bis 10 sind noch unvollständig"),"---",AB59*X59*IF(AND(L59&lt;&gt;"",L60&lt;&gt;""),1,0)*IF(AD59=1,M59,MIN(M59,IF(M60="",0,M60)))+IF(I60=Tabelle4!$D$12,MIN(95,IF(J60="",0,J60)),0))</f>
        <v>---</v>
      </c>
      <c r="W59" s="206" t="str">
        <f t="shared" ref="W59" si="18">IF(AND(U59="---",V59="---"),"---",IF(U59&lt;&gt;"---",U59,0)+IF(V59&lt;&gt;"---",V59,0))</f>
        <v>---</v>
      </c>
      <c r="X59" s="31">
        <f>IF(OR(B59="---",D60="bitte auswählen",I59="bitte auswählen",AND(H59="",R59="",OR(L59=0,L60=0))),0,1)</f>
        <v>0</v>
      </c>
      <c r="Y59" s="25">
        <f>IF(AND(B59="---",D60="bitte auswählen",I59="bitte auswählen"),0,IF(OR(B59="---",D59="bitte auswählen",I59="bitte auswählen",AND(H59="",R59="",OR(L59=0,L60=0))),1,0))</f>
        <v>0</v>
      </c>
      <c r="Z59" s="61">
        <f>IF(K59="Dienst-gang",0,1)</f>
        <v>1</v>
      </c>
      <c r="AA59" s="50">
        <f>IF(K59="Dienst-gang",1,0)</f>
        <v>0</v>
      </c>
      <c r="AB59" s="31">
        <f>IF(C59="",1,IF(K$9="bitte angeben",0,IF(OR(C59&lt;EDATE(K$9,-6),K$9&lt;C59,C59&lt;$Z$9),0,1)))</f>
        <v>1</v>
      </c>
      <c r="AC59" s="25">
        <f>IF(C59="",0,IF(K$9="bitte angeben",1,IF(OR(C59&lt;EDATE(K$9,-6),K$9&lt;C59,C59&lt;$Z$9),1,0)))</f>
        <v>0</v>
      </c>
      <c r="AD59" s="79">
        <f>IF(K59="Dienst-gang",0,1)</f>
        <v>1</v>
      </c>
      <c r="AE59" s="89"/>
    </row>
    <row r="60" spans="1:31" ht="10.5" customHeight="1" thickBot="1" x14ac:dyDescent="0.35">
      <c r="A60" s="263"/>
      <c r="B60" s="248"/>
      <c r="C60" s="197"/>
      <c r="D60" s="247" t="s">
        <v>17</v>
      </c>
      <c r="E60" s="247"/>
      <c r="F60" s="247"/>
      <c r="G60" s="249" t="s">
        <v>17</v>
      </c>
      <c r="H60" s="249"/>
      <c r="I60" s="71"/>
      <c r="J60" s="113"/>
      <c r="K60" s="251"/>
      <c r="L60" s="47"/>
      <c r="M60" s="92"/>
      <c r="N60" s="84">
        <f xml:space="preserve"> IF(G59=Tabelle4!A$14,0.25,IF(G59=Tabelle4!A$15,IF(OR(VLOOKUP($D$5,'DE 2024_25'!$A$1:$J$273,10,FALSE)="ja",AND($S$15="ja",OR(D59=Tabelle4!$C$3,D59=Tabelle4!$C$4))),0.35,0.3),0))</f>
        <v>0</v>
      </c>
      <c r="O60" s="86" t="s">
        <v>114</v>
      </c>
      <c r="P60" s="48"/>
      <c r="Q60" s="94" t="str">
        <f>IF(AND(N59&lt;&gt;"",P59&lt;&gt;"",P60&gt;0,N60=0.3),MIN(P60,H59*IF(G60="hin und zurück",2,1))*0.05,"")</f>
        <v/>
      </c>
      <c r="R60" s="187"/>
      <c r="S60" s="188"/>
      <c r="T60" s="201"/>
      <c r="U60" s="215"/>
      <c r="V60" s="203"/>
      <c r="W60" s="207"/>
      <c r="Z60" s="50">
        <f>VLOOKUP(D60,Tabelle4!C$1:D$5,2,FALSE)</f>
        <v>0</v>
      </c>
      <c r="AA60" s="50"/>
      <c r="AE60" s="89">
        <f>M60</f>
        <v>0</v>
      </c>
    </row>
    <row r="61" spans="1:31" ht="10.5" customHeight="1" x14ac:dyDescent="0.3">
      <c r="A61" s="263">
        <v>20</v>
      </c>
      <c r="B61" s="248" t="str">
        <f>IF(C61="","---",(IF(WEEKDAY(C61,2)=1,"Mo",(IF(WEEKDAY(C61,2)=2,"Di",(IF(WEEKDAY(C61,2)=3,"Mi",(IF(WEEKDAY(C61,2)=4,"Do",(IF(WEEKDAY(C61,2)=5,"Fr",(IF(WEEKDAY(C61,2)=6,"Sa","So")))))))))))))</f>
        <v>---</v>
      </c>
      <c r="C61" s="196"/>
      <c r="D61" s="258" t="s">
        <v>17</v>
      </c>
      <c r="E61" s="258"/>
      <c r="F61" s="258"/>
      <c r="G61" s="76" t="s">
        <v>105</v>
      </c>
      <c r="H61" s="75" t="str">
        <f>IF(OR(D61="bitte auswählen",D62="bitte auswählen"),"wird ausgefüllt",IF(AND(D61=Tabelle4!$C$2,D62=Tabelle4!K$2),$G$9,IF(AND(D61=Tabelle4!C$3,D62=Tabelle4!K$2),$G$10,IF(AND(D61=Tabelle4!C$2,D62=Tabelle4!K$3),$G$11,IF(AND(D61=Tabelle4!C$3,D62=Tabelle4!K$3),$G$12,"bitte angeben")))))</f>
        <v>wird ausgefüllt</v>
      </c>
      <c r="I61" s="254" t="s">
        <v>17</v>
      </c>
      <c r="J61" s="255"/>
      <c r="K61" s="250" t="str">
        <f>IF(OR(D61="bitte auswählen",D62="bitte auswählen"),"",IF(OR($I$14="Freiburg",$I$15="Freiburg"),"Dienst-gang","Dienst-reise"))</f>
        <v/>
      </c>
      <c r="L61" s="46"/>
      <c r="M61" s="105">
        <f>IF(AND(L61&lt;&gt;"",L62&lt;&gt;""),1,0)*IF(I62=Tabelle4!D$12,IF(Y$13-L61&lt;=8/24,0,IF(Y$13-L61&lt;=14/24,6,12))+IF(L62-Y$14&lt;=8/24,0,IF(L62-Y$14&lt;=14/24,6,12)),IF(L62-L61&lt;=8/24,0,IF(L62-L61&lt;=14/24,6,12)))</f>
        <v>0</v>
      </c>
      <c r="N61" s="83">
        <f>IF(OR(G61="auswählen",G61="ÖPNV",G61="sonstig",G62="bitte auswählen",H61="keine Erstattung",H61="wird ausgefüllt"),0,ROUNDUP(IF($I$15&lt;&gt;VLOOKUP(D62,Tabelle4!$K$1:$L$4,2,FALSE),H61,IF(D62=Tabelle4!$K$2,MIN(H61,G$10), IF(D62=Tabelle4!$K$3,MIN(H61,G$12))))*IF(G62="hin und zurück",2,1),0))</f>
        <v>0</v>
      </c>
      <c r="O61" s="85" t="s">
        <v>113</v>
      </c>
      <c r="P61" s="198"/>
      <c r="Q61" s="199"/>
      <c r="R61" s="51"/>
      <c r="S61" s="52"/>
      <c r="T61" s="200" t="str">
        <f>IF(AC61=1,"1","")&amp;IF(AA61=1,"2","")</f>
        <v/>
      </c>
      <c r="U61" s="214" t="str">
        <f>IF(OR(X61=0,$A$15="Die obigen Angaben in den Zeilen 5 bis 10 sind noch unvollständig"),"---",(N61*N62+IF(Q62="",0,Q62)+S61)*X61*AB61)</f>
        <v>---</v>
      </c>
      <c r="V61" s="202" t="str">
        <f>IF(OR(B61="---",D61="bitte auswählen",D62="bitte auswählen",I61="bitte auswählen",$A$14="Die obigen Angaben in den Zeilen 5 bis 10 sind noch unvollständig"),"---",AB61*X61*IF(AND(L61&lt;&gt;"",L62&lt;&gt;""),1,0)*IF(AD61=1,M61,MIN(M61,IF(M62="",0,M62)))+IF(I62=Tabelle4!$D$12,MIN(95,IF(J62="",0,J62)),0))</f>
        <v>---</v>
      </c>
      <c r="W61" s="206" t="str">
        <f t="shared" ref="W61" si="19">IF(AND(U61="---",V61="---"),"---",IF(U61&lt;&gt;"---",U61,0)+IF(V61&lt;&gt;"---",V61,0))</f>
        <v>---</v>
      </c>
      <c r="X61" s="31">
        <f>IF(OR(B61="---",D62="bitte auswählen",I61="bitte auswählen",AND(H61="",R61="",OR(L61=0,L62=0))),0,1)</f>
        <v>0</v>
      </c>
      <c r="Y61" s="25">
        <f>IF(AND(B61="---",D62="bitte auswählen",I61="bitte auswählen"),0,IF(OR(B61="---",D61="bitte auswählen",I61="bitte auswählen",AND(H61="",R61="",OR(L61=0,L62=0))),1,0))</f>
        <v>0</v>
      </c>
      <c r="Z61" s="61">
        <f>IF(K61="Dienst-gang",0,1)</f>
        <v>1</v>
      </c>
      <c r="AA61" s="50">
        <f>IF(K61="Dienst-gang",1,0)</f>
        <v>0</v>
      </c>
      <c r="AB61" s="31">
        <f>IF(C61="",1,IF(K$9="bitte angeben",0,IF(OR(C61&lt;EDATE(K$9,-6),K$9&lt;C61,C61&lt;$Z$9),0,1)))</f>
        <v>1</v>
      </c>
      <c r="AC61" s="25">
        <f>IF(C61="",0,IF(K$9="bitte angeben",1,IF(OR(C61&lt;EDATE(K$9,-6),K$9&lt;C61,C61&lt;$Z$9),1,0)))</f>
        <v>0</v>
      </c>
      <c r="AD61" s="79">
        <f>IF(K61="Dienst-gang",0,1)</f>
        <v>1</v>
      </c>
      <c r="AE61" s="89"/>
    </row>
    <row r="62" spans="1:31" ht="10.5" customHeight="1" thickBot="1" x14ac:dyDescent="0.35">
      <c r="A62" s="263"/>
      <c r="B62" s="248"/>
      <c r="C62" s="197"/>
      <c r="D62" s="247" t="s">
        <v>17</v>
      </c>
      <c r="E62" s="247"/>
      <c r="F62" s="247"/>
      <c r="G62" s="249" t="s">
        <v>17</v>
      </c>
      <c r="H62" s="249"/>
      <c r="I62" s="71"/>
      <c r="J62" s="113"/>
      <c r="K62" s="251"/>
      <c r="L62" s="47"/>
      <c r="M62" s="92"/>
      <c r="N62" s="84">
        <f xml:space="preserve"> IF(G61=Tabelle4!A$14,0.25,IF(G61=Tabelle4!A$15,IF(OR(VLOOKUP($D$5,'DE 2024_25'!$A$1:$J$273,10,FALSE)="ja",AND($S$15="ja",OR(D61=Tabelle4!$C$3,D61=Tabelle4!$C$4))),0.35,0.3),0))</f>
        <v>0</v>
      </c>
      <c r="O62" s="86" t="s">
        <v>114</v>
      </c>
      <c r="P62" s="48"/>
      <c r="Q62" s="94" t="str">
        <f>IF(AND(N61&lt;&gt;"",P61&lt;&gt;"",P62&gt;0,N62=0.3),MIN(P62,H61*IF(G62="hin und zurück",2,1))*0.05,"")</f>
        <v/>
      </c>
      <c r="R62" s="187"/>
      <c r="S62" s="188"/>
      <c r="T62" s="201"/>
      <c r="U62" s="215"/>
      <c r="V62" s="203"/>
      <c r="W62" s="207"/>
      <c r="Z62" s="50">
        <f>VLOOKUP(D62,Tabelle4!C$1:D$5,2,FALSE)</f>
        <v>0</v>
      </c>
      <c r="AA62" s="50"/>
      <c r="AE62" s="89">
        <f>M62</f>
        <v>0</v>
      </c>
    </row>
    <row r="63" spans="1:31" ht="10.5" customHeight="1" x14ac:dyDescent="0.3">
      <c r="A63" s="263">
        <v>21</v>
      </c>
      <c r="B63" s="248" t="str">
        <f>IF(C63="","---",(IF(WEEKDAY(C63,2)=1,"Mo",(IF(WEEKDAY(C63,2)=2,"Di",(IF(WEEKDAY(C63,2)=3,"Mi",(IF(WEEKDAY(C63,2)=4,"Do",(IF(WEEKDAY(C63,2)=5,"Fr",(IF(WEEKDAY(C63,2)=6,"Sa","So")))))))))))))</f>
        <v>---</v>
      </c>
      <c r="C63" s="196"/>
      <c r="D63" s="258" t="s">
        <v>17</v>
      </c>
      <c r="E63" s="258"/>
      <c r="F63" s="258"/>
      <c r="G63" s="76" t="s">
        <v>105</v>
      </c>
      <c r="H63" s="75" t="str">
        <f>IF(OR(D63="bitte auswählen",D64="bitte auswählen"),"wird ausgefüllt",IF(AND(D63=Tabelle4!$C$2,D64=Tabelle4!K$2),$G$9,IF(AND(D63=Tabelle4!C$3,D64=Tabelle4!K$2),$G$10,IF(AND(D63=Tabelle4!C$2,D64=Tabelle4!K$3),$G$11,IF(AND(D63=Tabelle4!C$3,D64=Tabelle4!K$3),$G$12,"bitte angeben")))))</f>
        <v>wird ausgefüllt</v>
      </c>
      <c r="I63" s="254" t="s">
        <v>17</v>
      </c>
      <c r="J63" s="255"/>
      <c r="K63" s="250" t="str">
        <f>IF(OR(D63="bitte auswählen",D64="bitte auswählen"),"",IF(OR($I$14="Freiburg",$I$15="Freiburg"),"Dienst-gang","Dienst-reise"))</f>
        <v/>
      </c>
      <c r="L63" s="46"/>
      <c r="M63" s="105">
        <f>IF(AND(L63&lt;&gt;"",L64&lt;&gt;""),1,0)*IF(I64=Tabelle4!D$12,IF(Y$13-L63&lt;=8/24,0,IF(Y$13-L63&lt;=14/24,6,12))+IF(L64-Y$14&lt;=8/24,0,IF(L64-Y$14&lt;=14/24,6,12)),IF(L64-L63&lt;=8/24,0,IF(L64-L63&lt;=14/24,6,12)))</f>
        <v>0</v>
      </c>
      <c r="N63" s="83">
        <f>IF(OR(G63="auswählen",G63="ÖPNV",G63="sonstig",G64="bitte auswählen",H63="keine Erstattung",H63="wird ausgefüllt"),0,ROUNDUP(IF($I$15&lt;&gt;VLOOKUP(D64,Tabelle4!$K$1:$L$4,2,FALSE),H63,IF(D64=Tabelle4!$K$2,MIN(H63,G$10), IF(D64=Tabelle4!$K$3,MIN(H63,G$12))))*IF(G64="hin und zurück",2,1),0))</f>
        <v>0</v>
      </c>
      <c r="O63" s="85" t="s">
        <v>113</v>
      </c>
      <c r="P63" s="198"/>
      <c r="Q63" s="199"/>
      <c r="R63" s="51"/>
      <c r="S63" s="52"/>
      <c r="T63" s="200" t="str">
        <f>IF(AC63=1,"1","")&amp;IF(AA63=1,"2","")</f>
        <v/>
      </c>
      <c r="U63" s="214" t="str">
        <f>IF(OR(X63=0,$A$15="Die obigen Angaben in den Zeilen 5 bis 10 sind noch unvollständig"),"---",(N63*N64+IF(Q64="",0,Q64)+S63)*X63*AB63)</f>
        <v>---</v>
      </c>
      <c r="V63" s="202" t="str">
        <f>IF(OR(B63="---",D63="bitte auswählen",D64="bitte auswählen",I63="bitte auswählen",$A$14="Die obigen Angaben in den Zeilen 5 bis 10 sind noch unvollständig"),"---",AB63*X63*IF(AND(L63&lt;&gt;"",L64&lt;&gt;""),1,0)*IF(AD63=1,M63,MIN(M63,IF(M64="",0,M64)))+IF(I64=Tabelle4!$D$12,MIN(95,IF(J64="",0,J64)),0))</f>
        <v>---</v>
      </c>
      <c r="W63" s="206" t="str">
        <f t="shared" ref="W63" si="20">IF(AND(U63="---",V63="---"),"---",IF(U63&lt;&gt;"---",U63,0)+IF(V63&lt;&gt;"---",V63,0))</f>
        <v>---</v>
      </c>
      <c r="X63" s="31">
        <f>IF(OR(B63="---",D64="bitte auswählen",I63="bitte auswählen",AND(H63="",R63="",OR(L63=0,L64=0))),0,1)</f>
        <v>0</v>
      </c>
      <c r="Y63" s="25">
        <f>IF(AND(B63="---",D64="bitte auswählen",I63="bitte auswählen"),0,IF(OR(B63="---",D63="bitte auswählen",I63="bitte auswählen",AND(H63="",R63="",OR(L63=0,L64=0))),1,0))</f>
        <v>0</v>
      </c>
      <c r="Z63" s="61">
        <f>IF(K63="Dienst-gang",0,1)</f>
        <v>1</v>
      </c>
      <c r="AA63" s="50">
        <f>IF(K63="Dienst-gang",1,0)</f>
        <v>0</v>
      </c>
      <c r="AB63" s="31">
        <f>IF(C63="",1,IF(K$9="bitte angeben",0,IF(OR(C63&lt;EDATE(K$9,-6),K$9&lt;C63,C63&lt;$Z$9),0,1)))</f>
        <v>1</v>
      </c>
      <c r="AC63" s="25">
        <f>IF(C63="",0,IF(K$9="bitte angeben",1,IF(OR(C63&lt;EDATE(K$9,-6),K$9&lt;C63,C63&lt;$Z$9),1,0)))</f>
        <v>0</v>
      </c>
      <c r="AD63" s="79">
        <f>IF(K63="Dienst-gang",0,1)</f>
        <v>1</v>
      </c>
      <c r="AE63" s="89"/>
    </row>
    <row r="64" spans="1:31" ht="10.5" customHeight="1" thickBot="1" x14ac:dyDescent="0.35">
      <c r="A64" s="263"/>
      <c r="B64" s="248"/>
      <c r="C64" s="197"/>
      <c r="D64" s="247" t="s">
        <v>17</v>
      </c>
      <c r="E64" s="247"/>
      <c r="F64" s="247"/>
      <c r="G64" s="249" t="s">
        <v>17</v>
      </c>
      <c r="H64" s="249"/>
      <c r="I64" s="71"/>
      <c r="J64" s="113"/>
      <c r="K64" s="251"/>
      <c r="L64" s="47"/>
      <c r="M64" s="92"/>
      <c r="N64" s="84">
        <f xml:space="preserve"> IF(G63=Tabelle4!A$14,0.25,IF(G63=Tabelle4!A$15,IF(OR(VLOOKUP($D$5,'DE 2024_25'!$A$1:$J$273,10,FALSE)="ja",AND($S$15="ja",OR(D63=Tabelle4!$C$3,D63=Tabelle4!$C$4))),0.35,0.3),0))</f>
        <v>0</v>
      </c>
      <c r="O64" s="86" t="s">
        <v>114</v>
      </c>
      <c r="P64" s="48"/>
      <c r="Q64" s="94" t="str">
        <f>IF(AND(N63&lt;&gt;"",P63&lt;&gt;"",P64&gt;0,N64=0.3),MIN(P64,H63*IF(G64="hin und zurück",2,1))*0.05,"")</f>
        <v/>
      </c>
      <c r="R64" s="187"/>
      <c r="S64" s="188"/>
      <c r="T64" s="201"/>
      <c r="U64" s="215"/>
      <c r="V64" s="203"/>
      <c r="W64" s="207"/>
      <c r="Z64" s="50">
        <f>VLOOKUP(D64,Tabelle4!C$1:D$5,2,FALSE)</f>
        <v>0</v>
      </c>
      <c r="AA64" s="50"/>
      <c r="AE64" s="89">
        <f>M64</f>
        <v>0</v>
      </c>
    </row>
    <row r="65" spans="1:31" ht="10.5" customHeight="1" x14ac:dyDescent="0.3">
      <c r="A65" s="263">
        <v>22</v>
      </c>
      <c r="B65" s="248" t="str">
        <f>IF(C65="","---",(IF(WEEKDAY(C65,2)=1,"Mo",(IF(WEEKDAY(C65,2)=2,"Di",(IF(WEEKDAY(C65,2)=3,"Mi",(IF(WEEKDAY(C65,2)=4,"Do",(IF(WEEKDAY(C65,2)=5,"Fr",(IF(WEEKDAY(C65,2)=6,"Sa","So")))))))))))))</f>
        <v>---</v>
      </c>
      <c r="C65" s="196"/>
      <c r="D65" s="258" t="s">
        <v>17</v>
      </c>
      <c r="E65" s="258"/>
      <c r="F65" s="258"/>
      <c r="G65" s="76" t="s">
        <v>105</v>
      </c>
      <c r="H65" s="75" t="str">
        <f>IF(OR(D65="bitte auswählen",D66="bitte auswählen"),"wird ausgefüllt",IF(AND(D65=Tabelle4!$C$2,D66=Tabelle4!K$2),$G$9,IF(AND(D65=Tabelle4!C$3,D66=Tabelle4!K$2),$G$10,IF(AND(D65=Tabelle4!C$2,D66=Tabelle4!K$3),$G$11,IF(AND(D65=Tabelle4!C$3,D66=Tabelle4!K$3),$G$12,"bitte angeben")))))</f>
        <v>wird ausgefüllt</v>
      </c>
      <c r="I65" s="254" t="s">
        <v>17</v>
      </c>
      <c r="J65" s="255"/>
      <c r="K65" s="250" t="str">
        <f>IF(OR(D65="bitte auswählen",D66="bitte auswählen"),"",IF(OR($I$14="Freiburg",$I$15="Freiburg"),"Dienst-gang","Dienst-reise"))</f>
        <v/>
      </c>
      <c r="L65" s="46"/>
      <c r="M65" s="105">
        <f>IF(AND(L65&lt;&gt;"",L66&lt;&gt;""),1,0)*IF(I66=Tabelle4!D$12,IF(Y$13-L65&lt;=8/24,0,IF(Y$13-L65&lt;=14/24,6,12))+IF(L66-Y$14&lt;=8/24,0,IF(L66-Y$14&lt;=14/24,6,12)),IF(L66-L65&lt;=8/24,0,IF(L66-L65&lt;=14/24,6,12)))</f>
        <v>0</v>
      </c>
      <c r="N65" s="83">
        <f>IF(OR(G65="auswählen",G65="ÖPNV",G65="sonstig",G66="bitte auswählen",H65="keine Erstattung",H65="wird ausgefüllt"),0,ROUNDUP(IF($I$15&lt;&gt;VLOOKUP(D66,Tabelle4!$K$1:$L$4,2,FALSE),H65,IF(D66=Tabelle4!$K$2,MIN(H65,G$10), IF(D66=Tabelle4!$K$3,MIN(H65,G$12))))*IF(G66="hin und zurück",2,1),0))</f>
        <v>0</v>
      </c>
      <c r="O65" s="85" t="s">
        <v>113</v>
      </c>
      <c r="P65" s="198"/>
      <c r="Q65" s="199"/>
      <c r="R65" s="51"/>
      <c r="S65" s="52"/>
      <c r="T65" s="200" t="str">
        <f>IF(AC65=1,"1","")&amp;IF(AA65=1,"2","")</f>
        <v/>
      </c>
      <c r="U65" s="214" t="str">
        <f>IF(OR(X65=0,$A$15="Die obigen Angaben in den Zeilen 5 bis 10 sind noch unvollständig"),"---",(N65*N66+IF(Q66="",0,Q66)+S65)*X65*AB65)</f>
        <v>---</v>
      </c>
      <c r="V65" s="202" t="str">
        <f>IF(OR(B65="---",D65="bitte auswählen",D66="bitte auswählen",I65="bitte auswählen",$A$14="Die obigen Angaben in den Zeilen 5 bis 10 sind noch unvollständig"),"---",AB65*X65*IF(AND(L65&lt;&gt;"",L66&lt;&gt;""),1,0)*IF(AD65=1,M65,MIN(M65,IF(M66="",0,M66)))+IF(I66=Tabelle4!$D$12,MIN(95,IF(J66="",0,J66)),0))</f>
        <v>---</v>
      </c>
      <c r="W65" s="206" t="str">
        <f t="shared" ref="W65" si="21">IF(AND(U65="---",V65="---"),"---",IF(U65&lt;&gt;"---",U65,0)+IF(V65&lt;&gt;"---",V65,0))</f>
        <v>---</v>
      </c>
      <c r="X65" s="31">
        <f>IF(OR(B65="---",D66="bitte auswählen",I65="bitte auswählen",AND(H65="",R65="",OR(L65=0,L66=0))),0,1)</f>
        <v>0</v>
      </c>
      <c r="Y65" s="25">
        <f>IF(AND(B65="---",D66="bitte auswählen",I65="bitte auswählen"),0,IF(OR(B65="---",D65="bitte auswählen",I65="bitte auswählen",AND(H65="",R65="",OR(L65=0,L66=0))),1,0))</f>
        <v>0</v>
      </c>
      <c r="Z65" s="61">
        <f>IF(K65="Dienst-gang",0,1)</f>
        <v>1</v>
      </c>
      <c r="AA65" s="50">
        <f>IF(K65="Dienst-gang",1,0)</f>
        <v>0</v>
      </c>
      <c r="AB65" s="31">
        <f>IF(C65="",1,IF(K$9="bitte angeben",0,IF(OR(C65&lt;EDATE(K$9,-6),K$9&lt;C65,C65&lt;$Z$9),0,1)))</f>
        <v>1</v>
      </c>
      <c r="AC65" s="25">
        <f>IF(C65="",0,IF(K$9="bitte angeben",1,IF(OR(C65&lt;EDATE(K$9,-6),K$9&lt;C65,C65&lt;$Z$9),1,0)))</f>
        <v>0</v>
      </c>
      <c r="AD65" s="79">
        <f>IF(K65="Dienst-gang",0,1)</f>
        <v>1</v>
      </c>
      <c r="AE65" s="89"/>
    </row>
    <row r="66" spans="1:31" ht="10.5" customHeight="1" thickBot="1" x14ac:dyDescent="0.35">
      <c r="A66" s="263"/>
      <c r="B66" s="248"/>
      <c r="C66" s="197"/>
      <c r="D66" s="247" t="s">
        <v>17</v>
      </c>
      <c r="E66" s="247"/>
      <c r="F66" s="247"/>
      <c r="G66" s="249" t="s">
        <v>17</v>
      </c>
      <c r="H66" s="249"/>
      <c r="I66" s="71"/>
      <c r="J66" s="113"/>
      <c r="K66" s="251"/>
      <c r="L66" s="47"/>
      <c r="M66" s="92"/>
      <c r="N66" s="84">
        <f xml:space="preserve"> IF(G65=Tabelle4!A$14,0.25,IF(G65=Tabelle4!A$15,IF(OR(VLOOKUP($D$5,'DE 2024_25'!$A$1:$J$273,10,FALSE)="ja",AND($S$15="ja",OR(D65=Tabelle4!$C$3,D65=Tabelle4!$C$4))),0.35,0.3),0))</f>
        <v>0</v>
      </c>
      <c r="O66" s="86" t="s">
        <v>114</v>
      </c>
      <c r="P66" s="48"/>
      <c r="Q66" s="94" t="str">
        <f>IF(AND(N65&lt;&gt;"",P65&lt;&gt;"",P66&gt;0,N66=0.3),MIN(P66,H65*IF(G66="hin und zurück",2,1))*0.05,"")</f>
        <v/>
      </c>
      <c r="R66" s="187"/>
      <c r="S66" s="188"/>
      <c r="T66" s="201"/>
      <c r="U66" s="215"/>
      <c r="V66" s="203"/>
      <c r="W66" s="207"/>
      <c r="Z66" s="50">
        <f>VLOOKUP(D66,Tabelle4!C$1:D$5,2,FALSE)</f>
        <v>0</v>
      </c>
      <c r="AA66" s="50"/>
      <c r="AE66" s="89">
        <f>M66</f>
        <v>0</v>
      </c>
    </row>
    <row r="67" spans="1:31" ht="10.5" customHeight="1" x14ac:dyDescent="0.3">
      <c r="A67" s="263">
        <v>23</v>
      </c>
      <c r="B67" s="248" t="str">
        <f>IF(C67="","---",(IF(WEEKDAY(C67,2)=1,"Mo",(IF(WEEKDAY(C67,2)=2,"Di",(IF(WEEKDAY(C67,2)=3,"Mi",(IF(WEEKDAY(C67,2)=4,"Do",(IF(WEEKDAY(C67,2)=5,"Fr",(IF(WEEKDAY(C67,2)=6,"Sa","So")))))))))))))</f>
        <v>---</v>
      </c>
      <c r="C67" s="196"/>
      <c r="D67" s="258" t="s">
        <v>17</v>
      </c>
      <c r="E67" s="258"/>
      <c r="F67" s="258"/>
      <c r="G67" s="76" t="s">
        <v>105</v>
      </c>
      <c r="H67" s="75" t="str">
        <f>IF(OR(D67="bitte auswählen",D68="bitte auswählen"),"wird ausgefüllt",IF(AND(D67=Tabelle4!$C$2,D68=Tabelle4!K$2),$G$9,IF(AND(D67=Tabelle4!C$3,D68=Tabelle4!K$2),$G$10,IF(AND(D67=Tabelle4!C$2,D68=Tabelle4!K$3),$G$11,IF(AND(D67=Tabelle4!C$3,D68=Tabelle4!K$3),$G$12,"bitte angeben")))))</f>
        <v>wird ausgefüllt</v>
      </c>
      <c r="I67" s="254" t="s">
        <v>17</v>
      </c>
      <c r="J67" s="255"/>
      <c r="K67" s="250" t="str">
        <f>IF(OR(D67="bitte auswählen",D68="bitte auswählen"),"",IF(OR($I$14="Freiburg",$I$15="Freiburg"),"Dienst-gang","Dienst-reise"))</f>
        <v/>
      </c>
      <c r="L67" s="46"/>
      <c r="M67" s="105">
        <f>IF(AND(L67&lt;&gt;"",L68&lt;&gt;""),1,0)*IF(I68=Tabelle4!D$12,IF(Y$13-L67&lt;=8/24,0,IF(Y$13-L67&lt;=14/24,6,12))+IF(L68-Y$14&lt;=8/24,0,IF(L68-Y$14&lt;=14/24,6,12)),IF(L68-L67&lt;=8/24,0,IF(L68-L67&lt;=14/24,6,12)))</f>
        <v>0</v>
      </c>
      <c r="N67" s="83">
        <f>IF(OR(G67="auswählen",G67="ÖPNV",G67="sonstig",G68="bitte auswählen",H67="keine Erstattung",H67="wird ausgefüllt"),0,ROUNDUP(IF($I$15&lt;&gt;VLOOKUP(D68,Tabelle4!$K$1:$L$4,2,FALSE),H67,IF(D68=Tabelle4!$K$2,MIN(H67,G$10), IF(D68=Tabelle4!$K$3,MIN(H67,G$12))))*IF(G68="hin und zurück",2,1),0))</f>
        <v>0</v>
      </c>
      <c r="O67" s="85" t="s">
        <v>113</v>
      </c>
      <c r="P67" s="198"/>
      <c r="Q67" s="199"/>
      <c r="R67" s="51"/>
      <c r="S67" s="52"/>
      <c r="T67" s="200" t="str">
        <f>IF(AC67=1,"1","")&amp;IF(AA67=1,"2","")</f>
        <v/>
      </c>
      <c r="U67" s="214" t="str">
        <f>IF(OR(X67=0,$A$15="Die obigen Angaben in den Zeilen 5 bis 10 sind noch unvollständig"),"---",(N67*N68+IF(Q68="",0,Q68)+S67)*X67*AB67)</f>
        <v>---</v>
      </c>
      <c r="V67" s="202" t="str">
        <f>IF(OR(B67="---",D67="bitte auswählen",D68="bitte auswählen",I67="bitte auswählen",$A$14="Die obigen Angaben in den Zeilen 5 bis 10 sind noch unvollständig"),"---",AB67*X67*IF(AND(L67&lt;&gt;"",L68&lt;&gt;""),1,0)*IF(AD67=1,M67,MIN(M67,IF(M68="",0,M68)))+IF(I68=Tabelle4!$D$12,MIN(95,IF(J68="",0,J68)),0))</f>
        <v>---</v>
      </c>
      <c r="W67" s="206" t="str">
        <f t="shared" ref="W67" si="22">IF(AND(U67="---",V67="---"),"---",IF(U67&lt;&gt;"---",U67,0)+IF(V67&lt;&gt;"---",V67,0))</f>
        <v>---</v>
      </c>
      <c r="X67" s="31">
        <f>IF(OR(B67="---",D68="bitte auswählen",I67="bitte auswählen",AND(H67="",R67="",OR(L67=0,L68=0))),0,1)</f>
        <v>0</v>
      </c>
      <c r="Y67" s="25">
        <f>IF(AND(B67="---",D68="bitte auswählen",I67="bitte auswählen"),0,IF(OR(B67="---",D67="bitte auswählen",I67="bitte auswählen",AND(H67="",R67="",OR(L67=0,L68=0))),1,0))</f>
        <v>0</v>
      </c>
      <c r="Z67" s="61">
        <f>IF(K67="Dienst-gang",0,1)</f>
        <v>1</v>
      </c>
      <c r="AA67" s="50">
        <f>IF(K67="Dienst-gang",1,0)</f>
        <v>0</v>
      </c>
      <c r="AB67" s="31">
        <f>IF(C67="",1,IF(K$9="bitte angeben",0,IF(OR(C67&lt;EDATE(K$9,-6),K$9&lt;C67,C67&lt;$Z$9),0,1)))</f>
        <v>1</v>
      </c>
      <c r="AC67" s="25">
        <f>IF(C67="",0,IF(K$9="bitte angeben",1,IF(OR(C67&lt;EDATE(K$9,-6),K$9&lt;C67,C67&lt;$Z$9),1,0)))</f>
        <v>0</v>
      </c>
      <c r="AD67" s="79">
        <f>IF(K67="Dienst-gang",0,1)</f>
        <v>1</v>
      </c>
      <c r="AE67" s="89"/>
    </row>
    <row r="68" spans="1:31" ht="10.5" customHeight="1" thickBot="1" x14ac:dyDescent="0.35">
      <c r="A68" s="263"/>
      <c r="B68" s="248"/>
      <c r="C68" s="197"/>
      <c r="D68" s="247" t="s">
        <v>17</v>
      </c>
      <c r="E68" s="247"/>
      <c r="F68" s="247"/>
      <c r="G68" s="249" t="s">
        <v>17</v>
      </c>
      <c r="H68" s="249"/>
      <c r="I68" s="71"/>
      <c r="J68" s="113"/>
      <c r="K68" s="251"/>
      <c r="L68" s="47"/>
      <c r="M68" s="92"/>
      <c r="N68" s="84">
        <f xml:space="preserve"> IF(G67=Tabelle4!A$14,0.25,IF(G67=Tabelle4!A$15,IF(OR(VLOOKUP($D$5,'DE 2024_25'!$A$1:$J$273,10,FALSE)="ja",AND($S$15="ja",OR(D67=Tabelle4!$C$3,D67=Tabelle4!$C$4))),0.35,0.3),0))</f>
        <v>0</v>
      </c>
      <c r="O68" s="86" t="s">
        <v>114</v>
      </c>
      <c r="P68" s="48"/>
      <c r="Q68" s="94" t="str">
        <f>IF(AND(N67&lt;&gt;"",P67&lt;&gt;"",P68&gt;0,N68=0.3),MIN(P68,H67*IF(G68="hin und zurück",2,1))*0.05,"")</f>
        <v/>
      </c>
      <c r="R68" s="187"/>
      <c r="S68" s="188"/>
      <c r="T68" s="201"/>
      <c r="U68" s="215"/>
      <c r="V68" s="203"/>
      <c r="W68" s="207"/>
      <c r="Z68" s="50">
        <f>VLOOKUP(D68,Tabelle4!C$1:D$5,2,FALSE)</f>
        <v>0</v>
      </c>
      <c r="AA68" s="50"/>
      <c r="AE68" s="89">
        <f>M68</f>
        <v>0</v>
      </c>
    </row>
    <row r="69" spans="1:31" ht="10.5" customHeight="1" x14ac:dyDescent="0.3">
      <c r="A69" s="263">
        <v>24</v>
      </c>
      <c r="B69" s="248" t="str">
        <f>IF(C69="","---",(IF(WEEKDAY(C69,2)=1,"Mo",(IF(WEEKDAY(C69,2)=2,"Di",(IF(WEEKDAY(C69,2)=3,"Mi",(IF(WEEKDAY(C69,2)=4,"Do",(IF(WEEKDAY(C69,2)=5,"Fr",(IF(WEEKDAY(C69,2)=6,"Sa","So")))))))))))))</f>
        <v>---</v>
      </c>
      <c r="C69" s="196"/>
      <c r="D69" s="258" t="s">
        <v>17</v>
      </c>
      <c r="E69" s="258"/>
      <c r="F69" s="258"/>
      <c r="G69" s="76" t="s">
        <v>105</v>
      </c>
      <c r="H69" s="75" t="str">
        <f>IF(OR(D69="bitte auswählen",D70="bitte auswählen"),"wird ausgefüllt",IF(AND(D69=Tabelle4!$C$2,D70=Tabelle4!K$2),$G$9,IF(AND(D69=Tabelle4!C$3,D70=Tabelle4!K$2),$G$10,IF(AND(D69=Tabelle4!C$2,D70=Tabelle4!K$3),$G$11,IF(AND(D69=Tabelle4!C$3,D70=Tabelle4!K$3),$G$12,"bitte angeben")))))</f>
        <v>wird ausgefüllt</v>
      </c>
      <c r="I69" s="254" t="s">
        <v>17</v>
      </c>
      <c r="J69" s="255"/>
      <c r="K69" s="250" t="str">
        <f>IF(OR(D69="bitte auswählen",D70="bitte auswählen"),"",IF(OR($I$14="Freiburg",$I$15="Freiburg"),"Dienst-gang","Dienst-reise"))</f>
        <v/>
      </c>
      <c r="L69" s="46"/>
      <c r="M69" s="105">
        <f>IF(AND(L69&lt;&gt;"",L70&lt;&gt;""),1,0)*IF(I70=Tabelle4!D$12,IF(Y$13-L69&lt;=8/24,0,IF(Y$13-L69&lt;=14/24,6,12))+IF(L70-Y$14&lt;=8/24,0,IF(L70-Y$14&lt;=14/24,6,12)),IF(L70-L69&lt;=8/24,0,IF(L70-L69&lt;=14/24,6,12)))</f>
        <v>0</v>
      </c>
      <c r="N69" s="83">
        <f>IF(OR(G69="auswählen",G69="ÖPNV",G69="sonstig",G70="bitte auswählen",H69="keine Erstattung",H69="wird ausgefüllt"),0,ROUNDUP(IF($I$15&lt;&gt;VLOOKUP(D70,Tabelle4!$K$1:$L$4,2,FALSE),H69,IF(D70=Tabelle4!$K$2,MIN(H69,G$10), IF(D70=Tabelle4!$K$3,MIN(H69,G$12))))*IF(G70="hin und zurück",2,1),0))</f>
        <v>0</v>
      </c>
      <c r="O69" s="85" t="s">
        <v>113</v>
      </c>
      <c r="P69" s="198"/>
      <c r="Q69" s="199"/>
      <c r="R69" s="51"/>
      <c r="S69" s="52"/>
      <c r="T69" s="200" t="str">
        <f>IF(AC69=1,"1","")&amp;IF(AA69=1,"2","")</f>
        <v/>
      </c>
      <c r="U69" s="214" t="str">
        <f>IF(OR(X69=0,$A$15="Die obigen Angaben in den Zeilen 5 bis 10 sind noch unvollständig"),"---",(N69*N70+IF(Q70="",0,Q70)+S69)*X69*AB69)</f>
        <v>---</v>
      </c>
      <c r="V69" s="202" t="str">
        <f>IF(OR(B69="---",D69="bitte auswählen",D70="bitte auswählen",I69="bitte auswählen",$A$14="Die obigen Angaben in den Zeilen 5 bis 10 sind noch unvollständig"),"---",AB69*X69*IF(AND(L69&lt;&gt;"",L70&lt;&gt;""),1,0)*IF(AD69=1,M69,MIN(M69,IF(M70="",0,M70)))+IF(I70=Tabelle4!$D$12,MIN(95,IF(J70="",0,J70)),0))</f>
        <v>---</v>
      </c>
      <c r="W69" s="206" t="str">
        <f t="shared" ref="W69" si="23">IF(AND(U69="---",V69="---"),"---",IF(U69&lt;&gt;"---",U69,0)+IF(V69&lt;&gt;"---",V69,0))</f>
        <v>---</v>
      </c>
      <c r="X69" s="31">
        <f>IF(OR(B69="---",D70="bitte auswählen",I69="bitte auswählen",AND(H69="",R69="",OR(L69=0,L70=0))),0,1)</f>
        <v>0</v>
      </c>
      <c r="Y69" s="25">
        <f>IF(AND(B69="---",D70="bitte auswählen",I69="bitte auswählen"),0,IF(OR(B69="---",D69="bitte auswählen",I69="bitte auswählen",AND(H69="",R69="",OR(L69=0,L70=0))),1,0))</f>
        <v>0</v>
      </c>
      <c r="Z69" s="61">
        <f>IF(K69="Dienst-gang",0,1)</f>
        <v>1</v>
      </c>
      <c r="AA69" s="50">
        <f>IF(K69="Dienst-gang",1,0)</f>
        <v>0</v>
      </c>
      <c r="AB69" s="31">
        <f>IF(C69="",1,IF(K$9="bitte angeben",0,IF(OR(C69&lt;EDATE(K$9,-6),K$9&lt;C69,C69&lt;$Z$9),0,1)))</f>
        <v>1</v>
      </c>
      <c r="AC69" s="25">
        <f>IF(C69="",0,IF(K$9="bitte angeben",1,IF(OR(C69&lt;EDATE(K$9,-6),K$9&lt;C69,C69&lt;$Z$9),1,0)))</f>
        <v>0</v>
      </c>
      <c r="AD69" s="79">
        <f>IF(K69="Dienst-gang",0,1)</f>
        <v>1</v>
      </c>
      <c r="AE69" s="89"/>
    </row>
    <row r="70" spans="1:31" ht="10.5" customHeight="1" thickBot="1" x14ac:dyDescent="0.35">
      <c r="A70" s="263"/>
      <c r="B70" s="248"/>
      <c r="C70" s="197"/>
      <c r="D70" s="247" t="s">
        <v>17</v>
      </c>
      <c r="E70" s="247"/>
      <c r="F70" s="247"/>
      <c r="G70" s="249" t="s">
        <v>17</v>
      </c>
      <c r="H70" s="249"/>
      <c r="I70" s="71"/>
      <c r="J70" s="113"/>
      <c r="K70" s="251"/>
      <c r="L70" s="47"/>
      <c r="M70" s="92"/>
      <c r="N70" s="84">
        <f xml:space="preserve"> IF(G69=Tabelle4!A$14,0.25,IF(G69=Tabelle4!A$15,IF(OR(VLOOKUP($D$5,'DE 2024_25'!$A$1:$J$273,10,FALSE)="ja",AND($S$15="ja",OR(D69=Tabelle4!$C$3,D69=Tabelle4!$C$4))),0.35,0.3),0))</f>
        <v>0</v>
      </c>
      <c r="O70" s="86" t="s">
        <v>114</v>
      </c>
      <c r="P70" s="48"/>
      <c r="Q70" s="94" t="str">
        <f>IF(AND(N69&lt;&gt;"",P69&lt;&gt;"",P70&gt;0,N70=0.3),MIN(P70,H69*IF(G70="hin und zurück",2,1))*0.05,"")</f>
        <v/>
      </c>
      <c r="R70" s="187"/>
      <c r="S70" s="188"/>
      <c r="T70" s="201"/>
      <c r="U70" s="215"/>
      <c r="V70" s="203"/>
      <c r="W70" s="207"/>
      <c r="Z70" s="50">
        <f>VLOOKUP(D70,Tabelle4!C$1:D$5,2,FALSE)</f>
        <v>0</v>
      </c>
      <c r="AA70" s="50"/>
      <c r="AE70" s="89">
        <f>M70</f>
        <v>0</v>
      </c>
    </row>
    <row r="71" spans="1:31" ht="10.5" customHeight="1" x14ac:dyDescent="0.3">
      <c r="A71" s="263">
        <v>25</v>
      </c>
      <c r="B71" s="248" t="str">
        <f>IF(C71="","---",(IF(WEEKDAY(C71,2)=1,"Mo",(IF(WEEKDAY(C71,2)=2,"Di",(IF(WEEKDAY(C71,2)=3,"Mi",(IF(WEEKDAY(C71,2)=4,"Do",(IF(WEEKDAY(C71,2)=5,"Fr",(IF(WEEKDAY(C71,2)=6,"Sa","So")))))))))))))</f>
        <v>---</v>
      </c>
      <c r="C71" s="196"/>
      <c r="D71" s="258" t="s">
        <v>17</v>
      </c>
      <c r="E71" s="258"/>
      <c r="F71" s="258"/>
      <c r="G71" s="76" t="s">
        <v>105</v>
      </c>
      <c r="H71" s="75" t="str">
        <f>IF(OR(D71="bitte auswählen",D72="bitte auswählen"),"wird ausgefüllt",IF(AND(D71=Tabelle4!$C$2,D72=Tabelle4!K$2),$G$9,IF(AND(D71=Tabelle4!C$3,D72=Tabelle4!K$2),$G$10,IF(AND(D71=Tabelle4!C$2,D72=Tabelle4!K$3),$G$11,IF(AND(D71=Tabelle4!C$3,D72=Tabelle4!K$3),$G$12,"bitte angeben")))))</f>
        <v>wird ausgefüllt</v>
      </c>
      <c r="I71" s="254" t="s">
        <v>17</v>
      </c>
      <c r="J71" s="255"/>
      <c r="K71" s="250" t="str">
        <f>IF(OR(D71="bitte auswählen",D72="bitte auswählen"),"",IF(OR($I$14="Freiburg",$I$15="Freiburg"),"Dienst-gang","Dienst-reise"))</f>
        <v/>
      </c>
      <c r="L71" s="46"/>
      <c r="M71" s="105">
        <f>IF(AND(L71&lt;&gt;"",L72&lt;&gt;""),1,0)*IF(I72=Tabelle4!D$12,IF(Y$13-L71&lt;=8/24,0,IF(Y$13-L71&lt;=14/24,6,12))+IF(L72-Y$14&lt;=8/24,0,IF(L72-Y$14&lt;=14/24,6,12)),IF(L72-L71&lt;=8/24,0,IF(L72-L71&lt;=14/24,6,12)))</f>
        <v>0</v>
      </c>
      <c r="N71" s="83">
        <f>IF(OR(G71="auswählen",G71="ÖPNV",G71="sonstig",G72="bitte auswählen",H71="keine Erstattung",H71="wird ausgefüllt"),0,ROUNDUP(IF($I$15&lt;&gt;VLOOKUP(D72,Tabelle4!$K$1:$L$4,2,FALSE),H71,IF(D72=Tabelle4!$K$2,MIN(H71,G$10), IF(D72=Tabelle4!$K$3,MIN(H71,G$12))))*IF(G72="hin und zurück",2,1),0))</f>
        <v>0</v>
      </c>
      <c r="O71" s="85" t="s">
        <v>113</v>
      </c>
      <c r="P71" s="198"/>
      <c r="Q71" s="199"/>
      <c r="R71" s="51"/>
      <c r="S71" s="52"/>
      <c r="T71" s="200" t="str">
        <f>IF(AC71=1,"1","")&amp;IF(AA71=1,"2","")</f>
        <v/>
      </c>
      <c r="U71" s="214" t="str">
        <f>IF(OR(X71=0,$A$15="Die obigen Angaben in den Zeilen 5 bis 10 sind noch unvollständig"),"---",(N71*N72+IF(Q72="",0,Q72)+S71)*X71*AB71)</f>
        <v>---</v>
      </c>
      <c r="V71" s="202" t="str">
        <f>IF(OR(B71="---",D71="bitte auswählen",D72="bitte auswählen",I71="bitte auswählen",$A$14="Die obigen Angaben in den Zeilen 5 bis 10 sind noch unvollständig"),"---",AB71*X71*IF(AND(L71&lt;&gt;"",L72&lt;&gt;""),1,0)*IF(AD71=1,M71,MIN(M71,IF(M72="",0,M72)))+IF(I72=Tabelle4!$D$12,MIN(95,IF(J72="",0,J72)),0))</f>
        <v>---</v>
      </c>
      <c r="W71" s="206" t="str">
        <f t="shared" ref="W71" si="24">IF(AND(U71="---",V71="---"),"---",IF(U71&lt;&gt;"---",U71,0)+IF(V71&lt;&gt;"---",V71,0))</f>
        <v>---</v>
      </c>
      <c r="X71" s="31">
        <f>IF(OR(B71="---",D72="bitte auswählen",I71="bitte auswählen",AND(H71="",R71="",OR(L71=0,L72=0))),0,1)</f>
        <v>0</v>
      </c>
      <c r="Y71" s="25">
        <f>IF(AND(B71="---",D72="bitte auswählen",I71="bitte auswählen"),0,IF(OR(B71="---",D71="bitte auswählen",I71="bitte auswählen",AND(H71="",R71="",OR(L71=0,L72=0))),1,0))</f>
        <v>0</v>
      </c>
      <c r="Z71" s="61">
        <f>IF(K71="Dienst-gang",0,1)</f>
        <v>1</v>
      </c>
      <c r="AA71" s="50">
        <f>IF(K71="Dienst-gang",1,0)</f>
        <v>0</v>
      </c>
      <c r="AB71" s="31">
        <f>IF(C71="",1,IF(K$9="bitte angeben",0,IF(OR(C71&lt;EDATE(K$9,-6),K$9&lt;C71,C71&lt;$Z$9),0,1)))</f>
        <v>1</v>
      </c>
      <c r="AC71" s="25">
        <f>IF(C71="",0,IF(K$9="bitte angeben",1,IF(OR(C71&lt;EDATE(K$9,-6),K$9&lt;C71,C71&lt;$Z$9),1,0)))</f>
        <v>0</v>
      </c>
      <c r="AD71" s="79">
        <f>IF(K71="Dienst-gang",0,1)</f>
        <v>1</v>
      </c>
      <c r="AE71" s="89"/>
    </row>
    <row r="72" spans="1:31" ht="10.5" customHeight="1" thickBot="1" x14ac:dyDescent="0.35">
      <c r="A72" s="263"/>
      <c r="B72" s="248"/>
      <c r="C72" s="197"/>
      <c r="D72" s="247" t="s">
        <v>17</v>
      </c>
      <c r="E72" s="247"/>
      <c r="F72" s="247"/>
      <c r="G72" s="249" t="s">
        <v>17</v>
      </c>
      <c r="H72" s="249"/>
      <c r="I72" s="71"/>
      <c r="J72" s="113"/>
      <c r="K72" s="251"/>
      <c r="L72" s="47"/>
      <c r="M72" s="92"/>
      <c r="N72" s="84">
        <f xml:space="preserve"> IF(G71=Tabelle4!A$14,0.25,IF(G71=Tabelle4!A$15,IF(OR(VLOOKUP($D$5,'DE 2024_25'!$A$1:$J$273,10,FALSE)="ja",AND($S$15="ja",OR(D71=Tabelle4!$C$3,D71=Tabelle4!$C$4))),0.35,0.3),0))</f>
        <v>0</v>
      </c>
      <c r="O72" s="86" t="s">
        <v>114</v>
      </c>
      <c r="P72" s="48"/>
      <c r="Q72" s="94" t="str">
        <f>IF(AND(N71&lt;&gt;"",P71&lt;&gt;"",P72&gt;0,N72=0.3),MIN(P72,H71*IF(G72="hin und zurück",2,1))*0.05,"")</f>
        <v/>
      </c>
      <c r="R72" s="187"/>
      <c r="S72" s="188"/>
      <c r="T72" s="201"/>
      <c r="U72" s="215"/>
      <c r="V72" s="203"/>
      <c r="W72" s="207"/>
      <c r="Z72" s="50">
        <f>VLOOKUP(D72,Tabelle4!C$1:D$5,2,FALSE)</f>
        <v>0</v>
      </c>
      <c r="AA72" s="50"/>
      <c r="AE72" s="89">
        <f>M72</f>
        <v>0</v>
      </c>
    </row>
    <row r="73" spans="1:31" ht="10.5" customHeight="1" x14ac:dyDescent="0.3">
      <c r="A73" s="263">
        <v>26</v>
      </c>
      <c r="B73" s="248" t="str">
        <f>IF(C73="","---",(IF(WEEKDAY(C73,2)=1,"Mo",(IF(WEEKDAY(C73,2)=2,"Di",(IF(WEEKDAY(C73,2)=3,"Mi",(IF(WEEKDAY(C73,2)=4,"Do",(IF(WEEKDAY(C73,2)=5,"Fr",(IF(WEEKDAY(C73,2)=6,"Sa","So")))))))))))))</f>
        <v>---</v>
      </c>
      <c r="C73" s="196"/>
      <c r="D73" s="258" t="s">
        <v>17</v>
      </c>
      <c r="E73" s="258"/>
      <c r="F73" s="258"/>
      <c r="G73" s="76" t="s">
        <v>105</v>
      </c>
      <c r="H73" s="75" t="str">
        <f>IF(OR(D73="bitte auswählen",D74="bitte auswählen"),"wird ausgefüllt",IF(AND(D73=Tabelle4!$C$2,D74=Tabelle4!K$2),$G$9,IF(AND(D73=Tabelle4!C$3,D74=Tabelle4!K$2),$G$10,IF(AND(D73=Tabelle4!C$2,D74=Tabelle4!K$3),$G$11,IF(AND(D73=Tabelle4!C$3,D74=Tabelle4!K$3),$G$12,"bitte angeben")))))</f>
        <v>wird ausgefüllt</v>
      </c>
      <c r="I73" s="254" t="s">
        <v>17</v>
      </c>
      <c r="J73" s="255"/>
      <c r="K73" s="250" t="str">
        <f>IF(OR(D73="bitte auswählen",D74="bitte auswählen"),"",IF(OR($I$14="Freiburg",$I$15="Freiburg"),"Dienst-gang","Dienst-reise"))</f>
        <v/>
      </c>
      <c r="L73" s="46"/>
      <c r="M73" s="105">
        <f>IF(AND(L73&lt;&gt;"",L74&lt;&gt;""),1,0)*IF(I74=Tabelle4!D$12,IF(Y$13-L73&lt;=8/24,0,IF(Y$13-L73&lt;=14/24,6,12))+IF(L74-Y$14&lt;=8/24,0,IF(L74-Y$14&lt;=14/24,6,12)),IF(L74-L73&lt;=8/24,0,IF(L74-L73&lt;=14/24,6,12)))</f>
        <v>0</v>
      </c>
      <c r="N73" s="83">
        <f>IF(OR(G73="auswählen",G73="ÖPNV",G73="sonstig",G74="bitte auswählen",H73="keine Erstattung",H73="wird ausgefüllt"),0,ROUNDUP(IF($I$15&lt;&gt;VLOOKUP(D74,Tabelle4!$K$1:$L$4,2,FALSE),H73,IF(D74=Tabelle4!$K$2,MIN(H73,G$10), IF(D74=Tabelle4!$K$3,MIN(H73,G$12))))*IF(G74="hin und zurück",2,1),0))</f>
        <v>0</v>
      </c>
      <c r="O73" s="85" t="s">
        <v>113</v>
      </c>
      <c r="P73" s="198"/>
      <c r="Q73" s="199"/>
      <c r="R73" s="51"/>
      <c r="S73" s="52"/>
      <c r="T73" s="200" t="str">
        <f>IF(AC73=1,"1","")&amp;IF(AA73=1,"2","")</f>
        <v/>
      </c>
      <c r="U73" s="214" t="str">
        <f>IF(OR(X73=0,$A$15="Die obigen Angaben in den Zeilen 5 bis 10 sind noch unvollständig"),"---",(N73*N74+IF(Q74="",0,Q74)+S73)*X73*AB73)</f>
        <v>---</v>
      </c>
      <c r="V73" s="202" t="str">
        <f>IF(OR(B73="---",D73="bitte auswählen",D74="bitte auswählen",I73="bitte auswählen",$A$14="Die obigen Angaben in den Zeilen 5 bis 10 sind noch unvollständig"),"---",AB73*X73*IF(AND(L73&lt;&gt;"",L74&lt;&gt;""),1,0)*IF(AD73=1,M73,MIN(M73,IF(M74="",0,M74)))+IF(I74=Tabelle4!$D$12,MIN(95,IF(J74="",0,J74)),0))</f>
        <v>---</v>
      </c>
      <c r="W73" s="206" t="str">
        <f t="shared" ref="W73" si="25">IF(AND(U73="---",V73="---"),"---",IF(U73&lt;&gt;"---",U73,0)+IF(V73&lt;&gt;"---",V73,0))</f>
        <v>---</v>
      </c>
      <c r="X73" s="31">
        <f>IF(OR(B73="---",D74="bitte auswählen",I73="bitte auswählen",AND(H73="",R73="",OR(L73=0,L74=0))),0,1)</f>
        <v>0</v>
      </c>
      <c r="Y73" s="25">
        <f>IF(AND(B73="---",D74="bitte auswählen",I73="bitte auswählen"),0,IF(OR(B73="---",D73="bitte auswählen",I73="bitte auswählen",AND(H73="",R73="",OR(L73=0,L74=0))),1,0))</f>
        <v>0</v>
      </c>
      <c r="Z73" s="61">
        <f>IF(K73="Dienst-gang",0,1)</f>
        <v>1</v>
      </c>
      <c r="AA73" s="50">
        <f>IF(K73="Dienst-gang",1,0)</f>
        <v>0</v>
      </c>
      <c r="AB73" s="31">
        <f>IF(C73="",1,IF(K$9="bitte angeben",0,IF(OR(C73&lt;EDATE(K$9,-6),K$9&lt;C73,C73&lt;$Z$9),0,1)))</f>
        <v>1</v>
      </c>
      <c r="AC73" s="25">
        <f>IF(C73="",0,IF(K$9="bitte angeben",1,IF(OR(C73&lt;EDATE(K$9,-6),K$9&lt;C73,C73&lt;$Z$9),1,0)))</f>
        <v>0</v>
      </c>
      <c r="AD73" s="79">
        <f>IF(K73="Dienst-gang",0,1)</f>
        <v>1</v>
      </c>
      <c r="AE73" s="89"/>
    </row>
    <row r="74" spans="1:31" ht="10.5" customHeight="1" thickBot="1" x14ac:dyDescent="0.35">
      <c r="A74" s="263"/>
      <c r="B74" s="248"/>
      <c r="C74" s="197"/>
      <c r="D74" s="247" t="s">
        <v>17</v>
      </c>
      <c r="E74" s="247"/>
      <c r="F74" s="247"/>
      <c r="G74" s="249" t="s">
        <v>17</v>
      </c>
      <c r="H74" s="249"/>
      <c r="I74" s="71"/>
      <c r="J74" s="113"/>
      <c r="K74" s="251"/>
      <c r="L74" s="47"/>
      <c r="M74" s="92"/>
      <c r="N74" s="84">
        <f xml:space="preserve"> IF(G73=Tabelle4!A$14,0.25,IF(G73=Tabelle4!A$15,IF(OR(VLOOKUP($D$5,'DE 2024_25'!$A$1:$J$273,10,FALSE)="ja",AND($S$15="ja",OR(D73=Tabelle4!$C$3,D73=Tabelle4!$C$4))),0.35,0.3),0))</f>
        <v>0</v>
      </c>
      <c r="O74" s="86" t="s">
        <v>114</v>
      </c>
      <c r="P74" s="48"/>
      <c r="Q74" s="94" t="str">
        <f>IF(AND(N73&lt;&gt;"",P73&lt;&gt;"",P74&gt;0,N74=0.3),MIN(P74,H73*IF(G74="hin und zurück",2,1))*0.05,"")</f>
        <v/>
      </c>
      <c r="R74" s="187"/>
      <c r="S74" s="188"/>
      <c r="T74" s="201"/>
      <c r="U74" s="215"/>
      <c r="V74" s="203"/>
      <c r="W74" s="207"/>
      <c r="Z74" s="50">
        <f>VLOOKUP(D74,Tabelle4!C$1:D$5,2,FALSE)</f>
        <v>0</v>
      </c>
      <c r="AA74" s="50"/>
      <c r="AE74" s="89">
        <f>M74</f>
        <v>0</v>
      </c>
    </row>
    <row r="75" spans="1:31" ht="10.5" customHeight="1" x14ac:dyDescent="0.3">
      <c r="A75" s="263">
        <v>27</v>
      </c>
      <c r="B75" s="248" t="str">
        <f>IF(C75="","---",(IF(WEEKDAY(C75,2)=1,"Mo",(IF(WEEKDAY(C75,2)=2,"Di",(IF(WEEKDAY(C75,2)=3,"Mi",(IF(WEEKDAY(C75,2)=4,"Do",(IF(WEEKDAY(C75,2)=5,"Fr",(IF(WEEKDAY(C75,2)=6,"Sa","So")))))))))))))</f>
        <v>---</v>
      </c>
      <c r="C75" s="196"/>
      <c r="D75" s="258" t="s">
        <v>17</v>
      </c>
      <c r="E75" s="258"/>
      <c r="F75" s="258"/>
      <c r="G75" s="76" t="s">
        <v>105</v>
      </c>
      <c r="H75" s="75" t="str">
        <f>IF(OR(D75="bitte auswählen",D76="bitte auswählen"),"wird ausgefüllt",IF(AND(D75=Tabelle4!$C$2,D76=Tabelle4!K$2),$G$9,IF(AND(D75=Tabelle4!C$3,D76=Tabelle4!K$2),$G$10,IF(AND(D75=Tabelle4!C$2,D76=Tabelle4!K$3),$G$11,IF(AND(D75=Tabelle4!C$3,D76=Tabelle4!K$3),$G$12,"bitte angeben")))))</f>
        <v>wird ausgefüllt</v>
      </c>
      <c r="I75" s="254" t="s">
        <v>17</v>
      </c>
      <c r="J75" s="255"/>
      <c r="K75" s="250" t="str">
        <f>IF(OR(D75="bitte auswählen",D76="bitte auswählen"),"",IF(OR($I$14="Freiburg",$I$15="Freiburg"),"Dienst-gang","Dienst-reise"))</f>
        <v/>
      </c>
      <c r="L75" s="46"/>
      <c r="M75" s="105">
        <f>IF(AND(L75&lt;&gt;"",L76&lt;&gt;""),1,0)*IF(I76=Tabelle4!D$12,IF(Y$13-L75&lt;=8/24,0,IF(Y$13-L75&lt;=14/24,6,12))+IF(L76-Y$14&lt;=8/24,0,IF(L76-Y$14&lt;=14/24,6,12)),IF(L76-L75&lt;=8/24,0,IF(L76-L75&lt;=14/24,6,12)))</f>
        <v>0</v>
      </c>
      <c r="N75" s="83">
        <f>IF(OR(G75="auswählen",G75="ÖPNV",G75="sonstig",G76="bitte auswählen",H75="keine Erstattung",H75="wird ausgefüllt"),0,ROUNDUP(IF($I$15&lt;&gt;VLOOKUP(D76,Tabelle4!$K$1:$L$4,2,FALSE),H75,IF(D76=Tabelle4!$K$2,MIN(H75,G$10), IF(D76=Tabelle4!$K$3,MIN(H75,G$12))))*IF(G76="hin und zurück",2,1),0))</f>
        <v>0</v>
      </c>
      <c r="O75" s="85" t="s">
        <v>113</v>
      </c>
      <c r="P75" s="198"/>
      <c r="Q75" s="199"/>
      <c r="R75" s="51"/>
      <c r="S75" s="52"/>
      <c r="T75" s="200" t="str">
        <f>IF(AC75=1,"1","")&amp;IF(AA75=1,"2","")</f>
        <v/>
      </c>
      <c r="U75" s="214" t="str">
        <f>IF(OR(X75=0,$A$15="Die obigen Angaben in den Zeilen 5 bis 10 sind noch unvollständig"),"---",(N75*N76+IF(Q76="",0,Q76)+S75)*X75*AB75)</f>
        <v>---</v>
      </c>
      <c r="V75" s="202" t="str">
        <f>IF(OR(B75="---",D75="bitte auswählen",D76="bitte auswählen",I75="bitte auswählen",$A$14="Die obigen Angaben in den Zeilen 5 bis 10 sind noch unvollständig"),"---",AB75*X75*IF(AND(L75&lt;&gt;"",L76&lt;&gt;""),1,0)*IF(AD75=1,M75,MIN(M75,IF(M76="",0,M76)))+IF(I76=Tabelle4!$D$12,MIN(95,IF(J76="",0,J76)),0))</f>
        <v>---</v>
      </c>
      <c r="W75" s="206" t="str">
        <f t="shared" ref="W75" si="26">IF(AND(U75="---",V75="---"),"---",IF(U75&lt;&gt;"---",U75,0)+IF(V75&lt;&gt;"---",V75,0))</f>
        <v>---</v>
      </c>
      <c r="X75" s="31">
        <f>IF(OR(B75="---",D76="bitte auswählen",I75="bitte auswählen",AND(H75="",R75="",OR(L75=0,L76=0))),0,1)</f>
        <v>0</v>
      </c>
      <c r="Y75" s="25">
        <f>IF(AND(B75="---",D76="bitte auswählen",I75="bitte auswählen"),0,IF(OR(B75="---",D75="bitte auswählen",I75="bitte auswählen",AND(H75="",R75="",OR(L75=0,L76=0))),1,0))</f>
        <v>0</v>
      </c>
      <c r="Z75" s="61">
        <f>IF(K75="Dienst-gang",0,1)</f>
        <v>1</v>
      </c>
      <c r="AA75" s="50">
        <f>IF(K75="Dienst-gang",1,0)</f>
        <v>0</v>
      </c>
      <c r="AB75" s="31">
        <f>IF(C75="",1,IF(K$9="bitte angeben",0,IF(OR(C75&lt;EDATE(K$9,-6),K$9&lt;C75,C75&lt;$Z$9),0,1)))</f>
        <v>1</v>
      </c>
      <c r="AC75" s="25">
        <f>IF(C75="",0,IF(K$9="bitte angeben",1,IF(OR(C75&lt;EDATE(K$9,-6),K$9&lt;C75,C75&lt;$Z$9),1,0)))</f>
        <v>0</v>
      </c>
      <c r="AD75" s="79">
        <f>IF(K75="Dienst-gang",0,1)</f>
        <v>1</v>
      </c>
      <c r="AE75" s="89"/>
    </row>
    <row r="76" spans="1:31" ht="10.5" customHeight="1" thickBot="1" x14ac:dyDescent="0.35">
      <c r="A76" s="263"/>
      <c r="B76" s="248"/>
      <c r="C76" s="197"/>
      <c r="D76" s="247" t="s">
        <v>17</v>
      </c>
      <c r="E76" s="247"/>
      <c r="F76" s="247"/>
      <c r="G76" s="249" t="s">
        <v>17</v>
      </c>
      <c r="H76" s="249"/>
      <c r="I76" s="71"/>
      <c r="J76" s="113"/>
      <c r="K76" s="251"/>
      <c r="L76" s="47"/>
      <c r="M76" s="92"/>
      <c r="N76" s="84">
        <f xml:space="preserve"> IF(G75=Tabelle4!A$14,0.25,IF(G75=Tabelle4!A$15,IF(OR(VLOOKUP($D$5,'DE 2024_25'!$A$1:$J$273,10,FALSE)="ja",AND($S$15="ja",OR(D75=Tabelle4!$C$3,D75=Tabelle4!$C$4))),0.35,0.3),0))</f>
        <v>0</v>
      </c>
      <c r="O76" s="86" t="s">
        <v>114</v>
      </c>
      <c r="P76" s="48"/>
      <c r="Q76" s="94" t="str">
        <f>IF(AND(N75&lt;&gt;"",P75&lt;&gt;"",P76&gt;0,N76=0.3),MIN(P76,H75*IF(G76="hin und zurück",2,1))*0.05,"")</f>
        <v/>
      </c>
      <c r="R76" s="187"/>
      <c r="S76" s="188"/>
      <c r="T76" s="201"/>
      <c r="U76" s="215"/>
      <c r="V76" s="203"/>
      <c r="W76" s="207"/>
      <c r="Z76" s="50">
        <f>VLOOKUP(D76,Tabelle4!C$1:D$5,2,FALSE)</f>
        <v>0</v>
      </c>
      <c r="AA76" s="50"/>
      <c r="AE76" s="89">
        <f>M76</f>
        <v>0</v>
      </c>
    </row>
    <row r="77" spans="1:31" ht="10.5" customHeight="1" x14ac:dyDescent="0.3">
      <c r="A77" s="263">
        <v>28</v>
      </c>
      <c r="B77" s="248" t="str">
        <f>IF(C77="","---",(IF(WEEKDAY(C77,2)=1,"Mo",(IF(WEEKDAY(C77,2)=2,"Di",(IF(WEEKDAY(C77,2)=3,"Mi",(IF(WEEKDAY(C77,2)=4,"Do",(IF(WEEKDAY(C77,2)=5,"Fr",(IF(WEEKDAY(C77,2)=6,"Sa","So")))))))))))))</f>
        <v>---</v>
      </c>
      <c r="C77" s="196"/>
      <c r="D77" s="258" t="s">
        <v>17</v>
      </c>
      <c r="E77" s="258"/>
      <c r="F77" s="258"/>
      <c r="G77" s="76" t="s">
        <v>105</v>
      </c>
      <c r="H77" s="75" t="str">
        <f>IF(OR(D77="bitte auswählen",D78="bitte auswählen"),"wird ausgefüllt",IF(AND(D77=Tabelle4!$C$2,D78=Tabelle4!K$2),$G$9,IF(AND(D77=Tabelle4!C$3,D78=Tabelle4!K$2),$G$10,IF(AND(D77=Tabelle4!C$2,D78=Tabelle4!K$3),$G$11,IF(AND(D77=Tabelle4!C$3,D78=Tabelle4!K$3),$G$12,"bitte angeben")))))</f>
        <v>wird ausgefüllt</v>
      </c>
      <c r="I77" s="254" t="s">
        <v>17</v>
      </c>
      <c r="J77" s="255"/>
      <c r="K77" s="250" t="str">
        <f>IF(OR(D77="bitte auswählen",D78="bitte auswählen"),"",IF(OR($I$14="Freiburg",$I$15="Freiburg"),"Dienst-gang","Dienst-reise"))</f>
        <v/>
      </c>
      <c r="L77" s="46"/>
      <c r="M77" s="105">
        <f>IF(AND(L77&lt;&gt;"",L78&lt;&gt;""),1,0)*IF(I78=Tabelle4!D$12,IF(Y$13-L77&lt;=8/24,0,IF(Y$13-L77&lt;=14/24,6,12))+IF(L78-Y$14&lt;=8/24,0,IF(L78-Y$14&lt;=14/24,6,12)),IF(L78-L77&lt;=8/24,0,IF(L78-L77&lt;=14/24,6,12)))</f>
        <v>0</v>
      </c>
      <c r="N77" s="83">
        <f>IF(OR(G77="auswählen",G77="ÖPNV",G77="sonstig",G78="bitte auswählen",H77="keine Erstattung",H77="wird ausgefüllt"),0,ROUNDUP(IF($I$15&lt;&gt;VLOOKUP(D78,Tabelle4!$K$1:$L$4,2,FALSE),H77,IF(D78=Tabelle4!$K$2,MIN(H77,G$10), IF(D78=Tabelle4!$K$3,MIN(H77,G$12))))*IF(G78="hin und zurück",2,1),0))</f>
        <v>0</v>
      </c>
      <c r="O77" s="85" t="s">
        <v>113</v>
      </c>
      <c r="P77" s="198"/>
      <c r="Q77" s="199"/>
      <c r="R77" s="51"/>
      <c r="S77" s="52"/>
      <c r="T77" s="200" t="str">
        <f>IF(AC77=1,"1","")&amp;IF(AA77=1,"2","")</f>
        <v/>
      </c>
      <c r="U77" s="214" t="str">
        <f>IF(OR(X77=0,$A$15="Die obigen Angaben in den Zeilen 5 bis 10 sind noch unvollständig"),"---",(N77*N78+IF(Q78="",0,Q78)+S77)*X77*AB77)</f>
        <v>---</v>
      </c>
      <c r="V77" s="202" t="str">
        <f>IF(OR(B77="---",D77="bitte auswählen",D78="bitte auswählen",I77="bitte auswählen",$A$14="Die obigen Angaben in den Zeilen 5 bis 10 sind noch unvollständig"),"---",AB77*X77*IF(AND(L77&lt;&gt;"",L78&lt;&gt;""),1,0)*IF(AD77=1,M77,MIN(M77,IF(M78="",0,M78)))+IF(I78=Tabelle4!$D$12,MIN(95,IF(J78="",0,J78)),0))</f>
        <v>---</v>
      </c>
      <c r="W77" s="206" t="str">
        <f t="shared" ref="W77" si="27">IF(AND(U77="---",V77="---"),"---",IF(U77&lt;&gt;"---",U77,0)+IF(V77&lt;&gt;"---",V77,0))</f>
        <v>---</v>
      </c>
      <c r="X77" s="31">
        <f>IF(OR(B77="---",D78="bitte auswählen",I77="bitte auswählen",AND(H77="",R77="",OR(L77=0,L78=0))),0,1)</f>
        <v>0</v>
      </c>
      <c r="Y77" s="25">
        <f>IF(AND(B77="---",D78="bitte auswählen",I77="bitte auswählen"),0,IF(OR(B77="---",D77="bitte auswählen",I77="bitte auswählen",AND(H77="",R77="",OR(L77=0,L78=0))),1,0))</f>
        <v>0</v>
      </c>
      <c r="Z77" s="61">
        <f>IF(K77="Dienst-gang",0,1)</f>
        <v>1</v>
      </c>
      <c r="AA77" s="50">
        <f>IF(K77="Dienst-gang",1,0)</f>
        <v>0</v>
      </c>
      <c r="AB77" s="31">
        <f>IF(C77="",1,IF(K$9="bitte angeben",0,IF(OR(C77&lt;EDATE(K$9,-6),K$9&lt;C77,C77&lt;$Z$9),0,1)))</f>
        <v>1</v>
      </c>
      <c r="AC77" s="25">
        <f>IF(C77="",0,IF(K$9="bitte angeben",1,IF(OR(C77&lt;EDATE(K$9,-6),K$9&lt;C77,C77&lt;$Z$9),1,0)))</f>
        <v>0</v>
      </c>
      <c r="AD77" s="79">
        <f>IF(K77="Dienst-gang",0,1)</f>
        <v>1</v>
      </c>
      <c r="AE77" s="89"/>
    </row>
    <row r="78" spans="1:31" ht="10.5" customHeight="1" thickBot="1" x14ac:dyDescent="0.35">
      <c r="A78" s="263"/>
      <c r="B78" s="248"/>
      <c r="C78" s="197"/>
      <c r="D78" s="247" t="s">
        <v>17</v>
      </c>
      <c r="E78" s="247"/>
      <c r="F78" s="247"/>
      <c r="G78" s="249" t="s">
        <v>17</v>
      </c>
      <c r="H78" s="249"/>
      <c r="I78" s="71"/>
      <c r="J78" s="113"/>
      <c r="K78" s="251"/>
      <c r="L78" s="47"/>
      <c r="M78" s="92"/>
      <c r="N78" s="84">
        <f xml:space="preserve"> IF(G77=Tabelle4!A$14,0.25,IF(G77=Tabelle4!A$15,IF(OR(VLOOKUP($D$5,'DE 2024_25'!$A$1:$J$273,10,FALSE)="ja",AND($S$15="ja",OR(D77=Tabelle4!$C$3,D77=Tabelle4!$C$4))),0.35,0.3),0))</f>
        <v>0</v>
      </c>
      <c r="O78" s="86" t="s">
        <v>114</v>
      </c>
      <c r="P78" s="48"/>
      <c r="Q78" s="94" t="str">
        <f>IF(AND(N77&lt;&gt;"",P77&lt;&gt;"",P78&gt;0,N78=0.3),MIN(P78,H77*IF(G78="hin und zurück",2,1))*0.05,"")</f>
        <v/>
      </c>
      <c r="R78" s="187"/>
      <c r="S78" s="188"/>
      <c r="T78" s="201"/>
      <c r="U78" s="215"/>
      <c r="V78" s="203"/>
      <c r="W78" s="207"/>
      <c r="Z78" s="50">
        <f>VLOOKUP(D78,Tabelle4!C$1:D$5,2,FALSE)</f>
        <v>0</v>
      </c>
      <c r="AA78" s="50"/>
      <c r="AE78" s="89">
        <f>M78</f>
        <v>0</v>
      </c>
    </row>
    <row r="79" spans="1:31" ht="10.5" customHeight="1" x14ac:dyDescent="0.3">
      <c r="A79" s="263">
        <v>29</v>
      </c>
      <c r="B79" s="248" t="str">
        <f>IF(C79="","---",(IF(WEEKDAY(C79,2)=1,"Mo",(IF(WEEKDAY(C79,2)=2,"Di",(IF(WEEKDAY(C79,2)=3,"Mi",(IF(WEEKDAY(C79,2)=4,"Do",(IF(WEEKDAY(C79,2)=5,"Fr",(IF(WEEKDAY(C79,2)=6,"Sa","So")))))))))))))</f>
        <v>---</v>
      </c>
      <c r="C79" s="196"/>
      <c r="D79" s="258" t="s">
        <v>17</v>
      </c>
      <c r="E79" s="258"/>
      <c r="F79" s="258"/>
      <c r="G79" s="76" t="s">
        <v>105</v>
      </c>
      <c r="H79" s="75" t="str">
        <f>IF(OR(D79="bitte auswählen",D80="bitte auswählen"),"wird ausgefüllt",IF(AND(D79=Tabelle4!$C$2,D80=Tabelle4!K$2),$G$9,IF(AND(D79=Tabelle4!C$3,D80=Tabelle4!K$2),$G$10,IF(AND(D79=Tabelle4!C$2,D80=Tabelle4!K$3),$G$11,IF(AND(D79=Tabelle4!C$3,D80=Tabelle4!K$3),$G$12,"bitte angeben")))))</f>
        <v>wird ausgefüllt</v>
      </c>
      <c r="I79" s="254" t="s">
        <v>17</v>
      </c>
      <c r="J79" s="255"/>
      <c r="K79" s="250" t="str">
        <f>IF(OR(D79="bitte auswählen",D80="bitte auswählen"),"",IF(OR($I$14="Freiburg",$I$15="Freiburg"),"Dienst-gang","Dienst-reise"))</f>
        <v/>
      </c>
      <c r="L79" s="46"/>
      <c r="M79" s="105">
        <f>IF(AND(L79&lt;&gt;"",L80&lt;&gt;""),1,0)*IF(I80=Tabelle4!D$12,IF(Y$13-L79&lt;=8/24,0,IF(Y$13-L79&lt;=14/24,6,12))+IF(L80-Y$14&lt;=8/24,0,IF(L80-Y$14&lt;=14/24,6,12)),IF(L80-L79&lt;=8/24,0,IF(L80-L79&lt;=14/24,6,12)))</f>
        <v>0</v>
      </c>
      <c r="N79" s="83">
        <f>IF(OR(G79="auswählen",G79="ÖPNV",G79="sonstig",G80="bitte auswählen",H79="keine Erstattung",H79="wird ausgefüllt"),0,ROUNDUP(IF($I$15&lt;&gt;VLOOKUP(D80,Tabelle4!$K$1:$L$4,2,FALSE),H79,IF(D80=Tabelle4!$K$2,MIN(H79,G$10), IF(D80=Tabelle4!$K$3,MIN(H79,G$12))))*IF(G80="hin und zurück",2,1),0))</f>
        <v>0</v>
      </c>
      <c r="O79" s="85" t="s">
        <v>113</v>
      </c>
      <c r="P79" s="198"/>
      <c r="Q79" s="199"/>
      <c r="R79" s="51"/>
      <c r="S79" s="52"/>
      <c r="T79" s="200" t="str">
        <f>IF(AC79=1,"1","")&amp;IF(AA79=1,"2","")</f>
        <v/>
      </c>
      <c r="U79" s="214" t="str">
        <f>IF(OR(X79=0,$A$15="Die obigen Angaben in den Zeilen 5 bis 10 sind noch unvollständig"),"---",(N79*N80+IF(Q80="",0,Q80)+S79)*X79*AB79)</f>
        <v>---</v>
      </c>
      <c r="V79" s="202" t="str">
        <f>IF(OR(B79="---",D79="bitte auswählen",D80="bitte auswählen",I79="bitte auswählen",$A$14="Die obigen Angaben in den Zeilen 5 bis 10 sind noch unvollständig"),"---",AB79*X79*IF(AND(L79&lt;&gt;"",L80&lt;&gt;""),1,0)*IF(AD79=1,M79,MIN(M79,IF(M80="",0,M80)))+IF(I80=Tabelle4!$D$12,MIN(95,IF(J80="",0,J80)),0))</f>
        <v>---</v>
      </c>
      <c r="W79" s="206" t="str">
        <f t="shared" ref="W79" si="28">IF(AND(U79="---",V79="---"),"---",IF(U79&lt;&gt;"---",U79,0)+IF(V79&lt;&gt;"---",V79,0))</f>
        <v>---</v>
      </c>
      <c r="X79" s="31">
        <f>IF(OR(B79="---",D80="bitte auswählen",I79="bitte auswählen",AND(H79="",R79="",OR(L79=0,L80=0))),0,1)</f>
        <v>0</v>
      </c>
      <c r="Y79" s="25">
        <f>IF(AND(B79="---",D80="bitte auswählen",I79="bitte auswählen"),0,IF(OR(B79="---",D79="bitte auswählen",I79="bitte auswählen",AND(H79="",R79="",OR(L79=0,L80=0))),1,0))</f>
        <v>0</v>
      </c>
      <c r="Z79" s="61">
        <f>IF(K79="Dienst-gang",0,1)</f>
        <v>1</v>
      </c>
      <c r="AA79" s="50">
        <f>IF(K79="Dienst-gang",1,0)</f>
        <v>0</v>
      </c>
      <c r="AB79" s="31">
        <f>IF(C79="",1,IF(K$9="bitte angeben",0,IF(OR(C79&lt;EDATE(K$9,-6),K$9&lt;C79,C79&lt;$Z$9),0,1)))</f>
        <v>1</v>
      </c>
      <c r="AC79" s="25">
        <f>IF(C79="",0,IF(K$9="bitte angeben",1,IF(OR(C79&lt;EDATE(K$9,-6),K$9&lt;C79,C79&lt;$Z$9),1,0)))</f>
        <v>0</v>
      </c>
      <c r="AD79" s="79">
        <f>IF(K79="Dienst-gang",0,1)</f>
        <v>1</v>
      </c>
      <c r="AE79" s="89"/>
    </row>
    <row r="80" spans="1:31" ht="10.5" customHeight="1" thickBot="1" x14ac:dyDescent="0.35">
      <c r="A80" s="263"/>
      <c r="B80" s="248"/>
      <c r="C80" s="197"/>
      <c r="D80" s="247" t="s">
        <v>17</v>
      </c>
      <c r="E80" s="247"/>
      <c r="F80" s="247"/>
      <c r="G80" s="249" t="s">
        <v>17</v>
      </c>
      <c r="H80" s="249"/>
      <c r="I80" s="71"/>
      <c r="J80" s="113"/>
      <c r="K80" s="251"/>
      <c r="L80" s="47"/>
      <c r="M80" s="92"/>
      <c r="N80" s="84">
        <f xml:space="preserve"> IF(G79=Tabelle4!A$14,0.25,IF(G79=Tabelle4!A$15,IF(OR(VLOOKUP($D$5,'DE 2024_25'!$A$1:$J$273,10,FALSE)="ja",AND($S$15="ja",OR(D79=Tabelle4!$C$3,D79=Tabelle4!$C$4))),0.35,0.3),0))</f>
        <v>0</v>
      </c>
      <c r="O80" s="86" t="s">
        <v>114</v>
      </c>
      <c r="P80" s="48"/>
      <c r="Q80" s="94" t="str">
        <f>IF(AND(N79&lt;&gt;"",P79&lt;&gt;"",P80&gt;0,N80=0.3),MIN(P80,H79*IF(G80="hin und zurück",2,1))*0.05,"")</f>
        <v/>
      </c>
      <c r="R80" s="187"/>
      <c r="S80" s="188"/>
      <c r="T80" s="201"/>
      <c r="U80" s="215"/>
      <c r="V80" s="203"/>
      <c r="W80" s="207"/>
      <c r="Z80" s="50">
        <f>VLOOKUP(D80,Tabelle4!C$1:D$5,2,FALSE)</f>
        <v>0</v>
      </c>
      <c r="AA80" s="50"/>
      <c r="AE80" s="89">
        <f>M80</f>
        <v>0</v>
      </c>
    </row>
    <row r="81" spans="1:31" ht="10.5" customHeight="1" x14ac:dyDescent="0.3">
      <c r="A81" s="263">
        <v>30</v>
      </c>
      <c r="B81" s="248" t="str">
        <f>IF(C81="","---",(IF(WEEKDAY(C81,2)=1,"Mo",(IF(WEEKDAY(C81,2)=2,"Di",(IF(WEEKDAY(C81,2)=3,"Mi",(IF(WEEKDAY(C81,2)=4,"Do",(IF(WEEKDAY(C81,2)=5,"Fr",(IF(WEEKDAY(C81,2)=6,"Sa","So")))))))))))))</f>
        <v>---</v>
      </c>
      <c r="C81" s="196"/>
      <c r="D81" s="258" t="s">
        <v>17</v>
      </c>
      <c r="E81" s="258"/>
      <c r="F81" s="258"/>
      <c r="G81" s="76" t="s">
        <v>105</v>
      </c>
      <c r="H81" s="75" t="str">
        <f>IF(OR(D81="bitte auswählen",D82="bitte auswählen"),"wird ausgefüllt",IF(AND(D81=Tabelle4!$C$2,D82=Tabelle4!K$2),$G$9,IF(AND(D81=Tabelle4!C$3,D82=Tabelle4!K$2),$G$10,IF(AND(D81=Tabelle4!C$2,D82=Tabelle4!K$3),$G$11,IF(AND(D81=Tabelle4!C$3,D82=Tabelle4!K$3),$G$12,"bitte angeben")))))</f>
        <v>wird ausgefüllt</v>
      </c>
      <c r="I81" s="254" t="s">
        <v>17</v>
      </c>
      <c r="J81" s="255"/>
      <c r="K81" s="250" t="str">
        <f>IF(OR(D81="bitte auswählen",D82="bitte auswählen"),"",IF(OR($I$14="Freiburg",$I$15="Freiburg"),"Dienst-gang","Dienst-reise"))</f>
        <v/>
      </c>
      <c r="L81" s="46"/>
      <c r="M81" s="105">
        <f>IF(AND(L81&lt;&gt;"",L82&lt;&gt;""),1,0)*IF(I82=Tabelle4!D$12,IF(Y$13-L81&lt;=8/24,0,IF(Y$13-L81&lt;=14/24,6,12))+IF(L82-Y$14&lt;=8/24,0,IF(L82-Y$14&lt;=14/24,6,12)),IF(L82-L81&lt;=8/24,0,IF(L82-L81&lt;=14/24,6,12)))</f>
        <v>0</v>
      </c>
      <c r="N81" s="83">
        <f>IF(OR(G81="auswählen",G81="ÖPNV",G81="sonstig",G82="bitte auswählen",H81="keine Erstattung",H81="wird ausgefüllt"),0,ROUNDUP(IF($I$15&lt;&gt;VLOOKUP(D82,Tabelle4!$K$1:$L$4,2,FALSE),H81,IF(D82=Tabelle4!$K$2,MIN(H81,G$10), IF(D82=Tabelle4!$K$3,MIN(H81,G$12))))*IF(G82="hin und zurück",2,1),0))</f>
        <v>0</v>
      </c>
      <c r="O81" s="85" t="s">
        <v>113</v>
      </c>
      <c r="P81" s="198"/>
      <c r="Q81" s="199"/>
      <c r="R81" s="51"/>
      <c r="S81" s="52"/>
      <c r="T81" s="200" t="str">
        <f>IF(AC81=1,"1","")&amp;IF(AA81=1,"2","")</f>
        <v/>
      </c>
      <c r="U81" s="214" t="str">
        <f>IF(OR(X81=0,$A$15="Die obigen Angaben in den Zeilen 5 bis 10 sind noch unvollständig"),"---",(N81*N82+IF(Q82="",0,Q82)+S81)*X81*AB81)</f>
        <v>---</v>
      </c>
      <c r="V81" s="202" t="str">
        <f>IF(OR(B81="---",D81="bitte auswählen",D82="bitte auswählen",I81="bitte auswählen",$A$14="Die obigen Angaben in den Zeilen 5 bis 10 sind noch unvollständig"),"---",AB81*X81*IF(AND(L81&lt;&gt;"",L82&lt;&gt;""),1,0)*IF(AD81=1,M81,MIN(M81,IF(M82="",0,M82)))+IF(I82=Tabelle4!$D$12,MIN(95,IF(J82="",0,J82)),0))</f>
        <v>---</v>
      </c>
      <c r="W81" s="206" t="str">
        <f t="shared" ref="W81" si="29">IF(AND(U81="---",V81="---"),"---",IF(U81&lt;&gt;"---",U81,0)+IF(V81&lt;&gt;"---",V81,0))</f>
        <v>---</v>
      </c>
      <c r="X81" s="31">
        <f>IF(OR(B81="---",D82="bitte auswählen",I81="bitte auswählen",AND(H81="",R81="",OR(L81=0,L82=0))),0,1)</f>
        <v>0</v>
      </c>
      <c r="Y81" s="25">
        <f>IF(AND(B81="---",D82="bitte auswählen",I81="bitte auswählen"),0,IF(OR(B81="---",D81="bitte auswählen",I81="bitte auswählen",AND(H81="",R81="",OR(L81=0,L82=0))),1,0))</f>
        <v>0</v>
      </c>
      <c r="Z81" s="61">
        <f>IF(K81="Dienst-gang",0,1)</f>
        <v>1</v>
      </c>
      <c r="AA81" s="50">
        <f>IF(K81="Dienst-gang",1,0)</f>
        <v>0</v>
      </c>
      <c r="AB81" s="31">
        <f>IF(C81="",1,IF(K$9="bitte angeben",0,IF(OR(C81&lt;EDATE(K$9,-6),K$9&lt;C81,C81&lt;$Z$9),0,1)))</f>
        <v>1</v>
      </c>
      <c r="AC81" s="25">
        <f>IF(C81="",0,IF(K$9="bitte angeben",1,IF(OR(C81&lt;EDATE(K$9,-6),K$9&lt;C81,C81&lt;$Z$9),1,0)))</f>
        <v>0</v>
      </c>
      <c r="AD81" s="79">
        <f>IF(K81="Dienst-gang",0,1)</f>
        <v>1</v>
      </c>
      <c r="AE81" s="89"/>
    </row>
    <row r="82" spans="1:31" ht="10.5" customHeight="1" thickBot="1" x14ac:dyDescent="0.35">
      <c r="A82" s="263"/>
      <c r="B82" s="248"/>
      <c r="C82" s="197"/>
      <c r="D82" s="247" t="s">
        <v>17</v>
      </c>
      <c r="E82" s="247"/>
      <c r="F82" s="247"/>
      <c r="G82" s="249" t="s">
        <v>17</v>
      </c>
      <c r="H82" s="249"/>
      <c r="I82" s="71"/>
      <c r="J82" s="113"/>
      <c r="K82" s="251"/>
      <c r="L82" s="47"/>
      <c r="M82" s="92"/>
      <c r="N82" s="84">
        <f xml:space="preserve"> IF(G81=Tabelle4!A$14,0.25,IF(G81=Tabelle4!A$15,IF(OR(VLOOKUP($D$5,'DE 2024_25'!$A$1:$J$273,10,FALSE)="ja",AND($S$15="ja",OR(D81=Tabelle4!$C$3,D81=Tabelle4!$C$4))),0.35,0.3),0))</f>
        <v>0</v>
      </c>
      <c r="O82" s="86" t="s">
        <v>114</v>
      </c>
      <c r="P82" s="48"/>
      <c r="Q82" s="94" t="str">
        <f>IF(AND(N81&lt;&gt;"",P81&lt;&gt;"",P82&gt;0,N82=0.3),MIN(P82,H81*IF(G82="hin und zurück",2,1))*0.05,"")</f>
        <v/>
      </c>
      <c r="R82" s="187"/>
      <c r="S82" s="188"/>
      <c r="T82" s="201"/>
      <c r="U82" s="215"/>
      <c r="V82" s="203"/>
      <c r="W82" s="207"/>
      <c r="Z82" s="50">
        <f>VLOOKUP(D82,Tabelle4!C$1:D$5,2,FALSE)</f>
        <v>0</v>
      </c>
      <c r="AA82" s="50"/>
      <c r="AE82" s="89">
        <f>M82</f>
        <v>0</v>
      </c>
    </row>
    <row r="83" spans="1:31" ht="10.5" customHeight="1" x14ac:dyDescent="0.3">
      <c r="A83" s="263">
        <v>31</v>
      </c>
      <c r="B83" s="248" t="str">
        <f>IF(C83="","---",(IF(WEEKDAY(C83,2)=1,"Mo",(IF(WEEKDAY(C83,2)=2,"Di",(IF(WEEKDAY(C83,2)=3,"Mi",(IF(WEEKDAY(C83,2)=4,"Do",(IF(WEEKDAY(C83,2)=5,"Fr",(IF(WEEKDAY(C83,2)=6,"Sa","So")))))))))))))</f>
        <v>---</v>
      </c>
      <c r="C83" s="196"/>
      <c r="D83" s="258" t="s">
        <v>17</v>
      </c>
      <c r="E83" s="258"/>
      <c r="F83" s="258"/>
      <c r="G83" s="76" t="s">
        <v>105</v>
      </c>
      <c r="H83" s="75" t="str">
        <f>IF(OR(D83="bitte auswählen",D84="bitte auswählen"),"wird ausgefüllt",IF(AND(D83=Tabelle4!$C$2,D84=Tabelle4!K$2),$G$9,IF(AND(D83=Tabelle4!C$3,D84=Tabelle4!K$2),$G$10,IF(AND(D83=Tabelle4!C$2,D84=Tabelle4!K$3),$G$11,IF(AND(D83=Tabelle4!C$3,D84=Tabelle4!K$3),$G$12,"bitte angeben")))))</f>
        <v>wird ausgefüllt</v>
      </c>
      <c r="I83" s="254" t="s">
        <v>17</v>
      </c>
      <c r="J83" s="255"/>
      <c r="K83" s="250" t="str">
        <f>IF(OR(D83="bitte auswählen",D84="bitte auswählen"),"",IF(OR($I$14="Freiburg",$I$15="Freiburg"),"Dienst-gang","Dienst-reise"))</f>
        <v/>
      </c>
      <c r="L83" s="46"/>
      <c r="M83" s="105">
        <f>IF(AND(L83&lt;&gt;"",L84&lt;&gt;""),1,0)*IF(I84=Tabelle4!D$12,IF(Y$13-L83&lt;=8/24,0,IF(Y$13-L83&lt;=14/24,6,12))+IF(L84-Y$14&lt;=8/24,0,IF(L84-Y$14&lt;=14/24,6,12)),IF(L84-L83&lt;=8/24,0,IF(L84-L83&lt;=14/24,6,12)))</f>
        <v>0</v>
      </c>
      <c r="N83" s="83">
        <f>IF(OR(G83="auswählen",G83="ÖPNV",G83="sonstig",G84="bitte auswählen",H83="keine Erstattung",H83="wird ausgefüllt"),0,ROUNDUP(IF($I$15&lt;&gt;VLOOKUP(D84,Tabelle4!$K$1:$L$4,2,FALSE),H83,IF(D84=Tabelle4!$K$2,MIN(H83,G$10), IF(D84=Tabelle4!$K$3,MIN(H83,G$12))))*IF(G84="hin und zurück",2,1),0))</f>
        <v>0</v>
      </c>
      <c r="O83" s="85" t="s">
        <v>113</v>
      </c>
      <c r="P83" s="198"/>
      <c r="Q83" s="199"/>
      <c r="R83" s="51"/>
      <c r="S83" s="52"/>
      <c r="T83" s="200" t="str">
        <f>IF(AC83=1,"1","")&amp;IF(AA83=1,"2","")</f>
        <v/>
      </c>
      <c r="U83" s="214" t="str">
        <f>IF(OR(X83=0,$A$15="Die obigen Angaben in den Zeilen 5 bis 10 sind noch unvollständig"),"---",(N83*N84+IF(Q84="",0,Q84)+S83)*X83*AB83)</f>
        <v>---</v>
      </c>
      <c r="V83" s="202" t="str">
        <f>IF(OR(B83="---",D83="bitte auswählen",D84="bitte auswählen",I83="bitte auswählen",$A$14="Die obigen Angaben in den Zeilen 5 bis 10 sind noch unvollständig"),"---",AB83*X83*IF(AND(L83&lt;&gt;"",L84&lt;&gt;""),1,0)*IF(AD83=1,M83,MIN(M83,IF(M84="",0,M84)))+IF(I84=Tabelle4!$D$12,MIN(95,IF(J84="",0,J84)),0))</f>
        <v>---</v>
      </c>
      <c r="W83" s="206" t="str">
        <f t="shared" ref="W83" si="30">IF(AND(U83="---",V83="---"),"---",IF(U83&lt;&gt;"---",U83,0)+IF(V83&lt;&gt;"---",V83,0))</f>
        <v>---</v>
      </c>
      <c r="X83" s="31">
        <f>IF(OR(B83="---",D84="bitte auswählen",I83="bitte auswählen",AND(H83="",R83="",OR(L83=0,L84=0))),0,1)</f>
        <v>0</v>
      </c>
      <c r="Y83" s="25">
        <f>IF(AND(B83="---",D84="bitte auswählen",I83="bitte auswählen"),0,IF(OR(B83="---",D83="bitte auswählen",I83="bitte auswählen",AND(H83="",R83="",OR(L83=0,L84=0))),1,0))</f>
        <v>0</v>
      </c>
      <c r="Z83" s="61">
        <f>IF(K83="Dienst-gang",0,1)</f>
        <v>1</v>
      </c>
      <c r="AA83" s="50">
        <f>IF(K83="Dienst-gang",1,0)</f>
        <v>0</v>
      </c>
      <c r="AB83" s="31">
        <f>IF(C83="",1,IF(K$9="bitte angeben",0,IF(OR(C83&lt;EDATE(K$9,-6),K$9&lt;C83,C83&lt;$Z$9),0,1)))</f>
        <v>1</v>
      </c>
      <c r="AC83" s="25">
        <f>IF(C83="",0,IF(K$9="bitte angeben",1,IF(OR(C83&lt;EDATE(K$9,-6),K$9&lt;C83,C83&lt;$Z$9),1,0)))</f>
        <v>0</v>
      </c>
      <c r="AD83" s="79">
        <f>IF(K83="Dienst-gang",0,1)</f>
        <v>1</v>
      </c>
      <c r="AE83" s="89"/>
    </row>
    <row r="84" spans="1:31" ht="10.5" customHeight="1" thickBot="1" x14ac:dyDescent="0.35">
      <c r="A84" s="263"/>
      <c r="B84" s="248"/>
      <c r="C84" s="197"/>
      <c r="D84" s="247" t="s">
        <v>17</v>
      </c>
      <c r="E84" s="247"/>
      <c r="F84" s="247"/>
      <c r="G84" s="249" t="s">
        <v>17</v>
      </c>
      <c r="H84" s="249"/>
      <c r="I84" s="71"/>
      <c r="J84" s="113"/>
      <c r="K84" s="251"/>
      <c r="L84" s="47"/>
      <c r="M84" s="92"/>
      <c r="N84" s="84">
        <f xml:space="preserve"> IF(G83=Tabelle4!A$14,0.25,IF(G83=Tabelle4!A$15,IF(OR(VLOOKUP($D$5,'DE 2024_25'!$A$1:$J$273,10,FALSE)="ja",AND($S$15="ja",OR(D83=Tabelle4!$C$3,D83=Tabelle4!$C$4))),0.35,0.3),0))</f>
        <v>0</v>
      </c>
      <c r="O84" s="86" t="s">
        <v>114</v>
      </c>
      <c r="P84" s="48"/>
      <c r="Q84" s="94" t="str">
        <f>IF(AND(N83&lt;&gt;"",P83&lt;&gt;"",P84&gt;0,N84=0.3),MIN(P84,H83*IF(G84="hin und zurück",2,1))*0.05,"")</f>
        <v/>
      </c>
      <c r="R84" s="187"/>
      <c r="S84" s="188"/>
      <c r="T84" s="201"/>
      <c r="U84" s="215"/>
      <c r="V84" s="203"/>
      <c r="W84" s="207"/>
      <c r="Z84" s="50">
        <f>VLOOKUP(D84,Tabelle4!C$1:D$5,2,FALSE)</f>
        <v>0</v>
      </c>
      <c r="AA84" s="50"/>
      <c r="AE84" s="89">
        <f>M84</f>
        <v>0</v>
      </c>
    </row>
    <row r="85" spans="1:31" ht="10.5" customHeight="1" x14ac:dyDescent="0.3">
      <c r="A85" s="263">
        <v>32</v>
      </c>
      <c r="B85" s="248" t="str">
        <f>IF(C85="","---",(IF(WEEKDAY(C85,2)=1,"Mo",(IF(WEEKDAY(C85,2)=2,"Di",(IF(WEEKDAY(C85,2)=3,"Mi",(IF(WEEKDAY(C85,2)=4,"Do",(IF(WEEKDAY(C85,2)=5,"Fr",(IF(WEEKDAY(C85,2)=6,"Sa","So")))))))))))))</f>
        <v>---</v>
      </c>
      <c r="C85" s="196"/>
      <c r="D85" s="258" t="s">
        <v>17</v>
      </c>
      <c r="E85" s="258"/>
      <c r="F85" s="258"/>
      <c r="G85" s="76" t="s">
        <v>105</v>
      </c>
      <c r="H85" s="75" t="str">
        <f>IF(OR(D85="bitte auswählen",D86="bitte auswählen"),"wird ausgefüllt",IF(AND(D85=Tabelle4!$C$2,D86=Tabelle4!K$2),$G$9,IF(AND(D85=Tabelle4!C$3,D86=Tabelle4!K$2),$G$10,IF(AND(D85=Tabelle4!C$2,D86=Tabelle4!K$3),$G$11,IF(AND(D85=Tabelle4!C$3,D86=Tabelle4!K$3),$G$12,"bitte angeben")))))</f>
        <v>wird ausgefüllt</v>
      </c>
      <c r="I85" s="254" t="s">
        <v>17</v>
      </c>
      <c r="J85" s="255"/>
      <c r="K85" s="250" t="str">
        <f>IF(OR(D85="bitte auswählen",D86="bitte auswählen"),"",IF(OR($I$14="Freiburg",$I$15="Freiburg"),"Dienst-gang","Dienst-reise"))</f>
        <v/>
      </c>
      <c r="L85" s="46"/>
      <c r="M85" s="105">
        <f>IF(AND(L85&lt;&gt;"",L86&lt;&gt;""),1,0)*IF(I86=Tabelle4!D$12,IF(Y$13-L85&lt;=8/24,0,IF(Y$13-L85&lt;=14/24,6,12))+IF(L86-Y$14&lt;=8/24,0,IF(L86-Y$14&lt;=14/24,6,12)),IF(L86-L85&lt;=8/24,0,IF(L86-L85&lt;=14/24,6,12)))</f>
        <v>0</v>
      </c>
      <c r="N85" s="83">
        <f>IF(OR(G85="auswählen",G85="ÖPNV",G85="sonstig",G86="bitte auswählen",H85="keine Erstattung",H85="wird ausgefüllt"),0,ROUNDUP(IF($I$15&lt;&gt;VLOOKUP(D86,Tabelle4!$K$1:$L$4,2,FALSE),H85,IF(D86=Tabelle4!$K$2,MIN(H85,G$10), IF(D86=Tabelle4!$K$3,MIN(H85,G$12))))*IF(G86="hin und zurück",2,1),0))</f>
        <v>0</v>
      </c>
      <c r="O85" s="85" t="s">
        <v>113</v>
      </c>
      <c r="P85" s="198"/>
      <c r="Q85" s="199"/>
      <c r="R85" s="51"/>
      <c r="S85" s="52"/>
      <c r="T85" s="200" t="str">
        <f>IF(AC85=1,"1","")&amp;IF(AA85=1,"2","")</f>
        <v/>
      </c>
      <c r="U85" s="214" t="str">
        <f>IF(OR(X85=0,$A$15="Die obigen Angaben in den Zeilen 5 bis 10 sind noch unvollständig"),"---",(N85*N86+IF(Q86="",0,Q86)+S85)*X85*AB85)</f>
        <v>---</v>
      </c>
      <c r="V85" s="202" t="str">
        <f>IF(OR(B85="---",D85="bitte auswählen",D86="bitte auswählen",I85="bitte auswählen",$A$14="Die obigen Angaben in den Zeilen 5 bis 10 sind noch unvollständig"),"---",AB85*X85*IF(AND(L85&lt;&gt;"",L86&lt;&gt;""),1,0)*IF(AD85=1,M85,MIN(M85,IF(M86="",0,M86)))+IF(I86=Tabelle4!$D$12,MIN(95,IF(J86="",0,J86)),0))</f>
        <v>---</v>
      </c>
      <c r="W85" s="206" t="str">
        <f t="shared" ref="W85" si="31">IF(AND(U85="---",V85="---"),"---",IF(U85&lt;&gt;"---",U85,0)+IF(V85&lt;&gt;"---",V85,0))</f>
        <v>---</v>
      </c>
      <c r="X85" s="31">
        <f>IF(OR(B85="---",D86="bitte auswählen",I85="bitte auswählen",AND(H85="",R85="",OR(L85=0,L86=0))),0,1)</f>
        <v>0</v>
      </c>
      <c r="Y85" s="25">
        <f>IF(AND(B85="---",D86="bitte auswählen",I85="bitte auswählen"),0,IF(OR(B85="---",D85="bitte auswählen",I85="bitte auswählen",AND(H85="",R85="",OR(L85=0,L86=0))),1,0))</f>
        <v>0</v>
      </c>
      <c r="Z85" s="61">
        <f>IF(K85="Dienst-gang",0,1)</f>
        <v>1</v>
      </c>
      <c r="AA85" s="50">
        <f>IF(K85="Dienst-gang",1,0)</f>
        <v>0</v>
      </c>
      <c r="AB85" s="31">
        <f>IF(C85="",1,IF(K$9="bitte angeben",0,IF(OR(C85&lt;EDATE(K$9,-6),K$9&lt;C85,C85&lt;$Z$9),0,1)))</f>
        <v>1</v>
      </c>
      <c r="AC85" s="25">
        <f>IF(C85="",0,IF(K$9="bitte angeben",1,IF(OR(C85&lt;EDATE(K$9,-6),K$9&lt;C85,C85&lt;$Z$9),1,0)))</f>
        <v>0</v>
      </c>
      <c r="AD85" s="79">
        <f>IF(K85="Dienst-gang",0,1)</f>
        <v>1</v>
      </c>
      <c r="AE85" s="89"/>
    </row>
    <row r="86" spans="1:31" ht="10.5" customHeight="1" thickBot="1" x14ac:dyDescent="0.35">
      <c r="A86" s="263"/>
      <c r="B86" s="248"/>
      <c r="C86" s="197"/>
      <c r="D86" s="247" t="s">
        <v>17</v>
      </c>
      <c r="E86" s="247"/>
      <c r="F86" s="247"/>
      <c r="G86" s="249" t="s">
        <v>17</v>
      </c>
      <c r="H86" s="249"/>
      <c r="I86" s="71"/>
      <c r="J86" s="113"/>
      <c r="K86" s="251"/>
      <c r="L86" s="47"/>
      <c r="M86" s="92"/>
      <c r="N86" s="84">
        <f xml:space="preserve"> IF(G85=Tabelle4!A$14,0.25,IF(G85=Tabelle4!A$15,IF(OR(VLOOKUP($D$5,'DE 2024_25'!$A$1:$J$273,10,FALSE)="ja",AND($S$15="ja",OR(D85=Tabelle4!$C$3,D85=Tabelle4!$C$4))),0.35,0.3),0))</f>
        <v>0</v>
      </c>
      <c r="O86" s="86" t="s">
        <v>114</v>
      </c>
      <c r="P86" s="48"/>
      <c r="Q86" s="94" t="str">
        <f>IF(AND(N85&lt;&gt;"",P85&lt;&gt;"",P86&gt;0,N86=0.3),MIN(P86,H85*IF(G86="hin und zurück",2,1))*0.05,"")</f>
        <v/>
      </c>
      <c r="R86" s="187"/>
      <c r="S86" s="188"/>
      <c r="T86" s="201"/>
      <c r="U86" s="215"/>
      <c r="V86" s="203"/>
      <c r="W86" s="207"/>
      <c r="Z86" s="50">
        <f>VLOOKUP(D86,Tabelle4!C$1:D$5,2,FALSE)</f>
        <v>0</v>
      </c>
      <c r="AA86" s="50"/>
      <c r="AE86" s="89">
        <f>M86</f>
        <v>0</v>
      </c>
    </row>
    <row r="87" spans="1:31" ht="10.5" customHeight="1" x14ac:dyDescent="0.3">
      <c r="A87" s="263">
        <v>33</v>
      </c>
      <c r="B87" s="248" t="str">
        <f>IF(C87="","---",(IF(WEEKDAY(C87,2)=1,"Mo",(IF(WEEKDAY(C87,2)=2,"Di",(IF(WEEKDAY(C87,2)=3,"Mi",(IF(WEEKDAY(C87,2)=4,"Do",(IF(WEEKDAY(C87,2)=5,"Fr",(IF(WEEKDAY(C87,2)=6,"Sa","So")))))))))))))</f>
        <v>---</v>
      </c>
      <c r="C87" s="196"/>
      <c r="D87" s="258" t="s">
        <v>17</v>
      </c>
      <c r="E87" s="258"/>
      <c r="F87" s="258"/>
      <c r="G87" s="76" t="s">
        <v>105</v>
      </c>
      <c r="H87" s="75" t="str">
        <f>IF(OR(D87="bitte auswählen",D88="bitte auswählen"),"wird ausgefüllt",IF(AND(D87=Tabelle4!$C$2,D88=Tabelle4!K$2),$G$9,IF(AND(D87=Tabelle4!C$3,D88=Tabelle4!K$2),$G$10,IF(AND(D87=Tabelle4!C$2,D88=Tabelle4!K$3),$G$11,IF(AND(D87=Tabelle4!C$3,D88=Tabelle4!K$3),$G$12,"bitte angeben")))))</f>
        <v>wird ausgefüllt</v>
      </c>
      <c r="I87" s="254" t="s">
        <v>17</v>
      </c>
      <c r="J87" s="255"/>
      <c r="K87" s="250" t="str">
        <f>IF(OR(D87="bitte auswählen",D88="bitte auswählen"),"",IF(OR($I$14="Freiburg",$I$15="Freiburg"),"Dienst-gang","Dienst-reise"))</f>
        <v/>
      </c>
      <c r="L87" s="46"/>
      <c r="M87" s="105">
        <f>IF(AND(L87&lt;&gt;"",L88&lt;&gt;""),1,0)*IF(I88=Tabelle4!D$12,IF(Y$13-L87&lt;=8/24,0,IF(Y$13-L87&lt;=14/24,6,12))+IF(L88-Y$14&lt;=8/24,0,IF(L88-Y$14&lt;=14/24,6,12)),IF(L88-L87&lt;=8/24,0,IF(L88-L87&lt;=14/24,6,12)))</f>
        <v>0</v>
      </c>
      <c r="N87" s="83">
        <f>IF(OR(G87="auswählen",G87="ÖPNV",G87="sonstig",G88="bitte auswählen",H87="keine Erstattung",H87="wird ausgefüllt"),0,ROUNDUP(IF($I$15&lt;&gt;VLOOKUP(D88,Tabelle4!$K$1:$L$4,2,FALSE),H87,IF(D88=Tabelle4!$K$2,MIN(H87,G$10), IF(D88=Tabelle4!$K$3,MIN(H87,G$12))))*IF(G88="hin und zurück",2,1),0))</f>
        <v>0</v>
      </c>
      <c r="O87" s="85" t="s">
        <v>113</v>
      </c>
      <c r="P87" s="198"/>
      <c r="Q87" s="199"/>
      <c r="R87" s="51"/>
      <c r="S87" s="52"/>
      <c r="T87" s="200" t="str">
        <f>IF(AC87=1,"1","")&amp;IF(AA87=1,"2","")</f>
        <v/>
      </c>
      <c r="U87" s="214" t="str">
        <f>IF(OR(X87=0,$A$15="Die obigen Angaben in den Zeilen 5 bis 10 sind noch unvollständig"),"---",(N87*N88+IF(Q88="",0,Q88)+S87)*X87*AB87)</f>
        <v>---</v>
      </c>
      <c r="V87" s="202" t="str">
        <f>IF(OR(B87="---",D87="bitte auswählen",D88="bitte auswählen",I87="bitte auswählen",$A$14="Die obigen Angaben in den Zeilen 5 bis 10 sind noch unvollständig"),"---",AB87*X87*IF(AND(L87&lt;&gt;"",L88&lt;&gt;""),1,0)*IF(AD87=1,M87,MIN(M87,IF(M88="",0,M88)))+IF(I88=Tabelle4!$D$12,MIN(95,IF(J88="",0,J88)),0))</f>
        <v>---</v>
      </c>
      <c r="W87" s="206" t="str">
        <f t="shared" ref="W87" si="32">IF(AND(U87="---",V87="---"),"---",IF(U87&lt;&gt;"---",U87,0)+IF(V87&lt;&gt;"---",V87,0))</f>
        <v>---</v>
      </c>
      <c r="X87" s="31">
        <f>IF(OR(B87="---",D88="bitte auswählen",I87="bitte auswählen",AND(H87="",R87="",OR(L87=0,L88=0))),0,1)</f>
        <v>0</v>
      </c>
      <c r="Y87" s="25">
        <f>IF(AND(B87="---",D88="bitte auswählen",I87="bitte auswählen"),0,IF(OR(B87="---",D87="bitte auswählen",I87="bitte auswählen",AND(H87="",R87="",OR(L87=0,L88=0))),1,0))</f>
        <v>0</v>
      </c>
      <c r="Z87" s="61">
        <f>IF(K87="Dienst-gang",0,1)</f>
        <v>1</v>
      </c>
      <c r="AA87" s="50">
        <f>IF(K87="Dienst-gang",1,0)</f>
        <v>0</v>
      </c>
      <c r="AB87" s="31">
        <f>IF(C87="",1,IF(K$9="bitte angeben",0,IF(OR(C87&lt;EDATE(K$9,-6),K$9&lt;C87,C87&lt;$Z$9),0,1)))</f>
        <v>1</v>
      </c>
      <c r="AC87" s="25">
        <f>IF(C87="",0,IF(K$9="bitte angeben",1,IF(OR(C87&lt;EDATE(K$9,-6),K$9&lt;C87,C87&lt;$Z$9),1,0)))</f>
        <v>0</v>
      </c>
      <c r="AD87" s="79">
        <f>IF(K87="Dienst-gang",0,1)</f>
        <v>1</v>
      </c>
      <c r="AE87" s="89"/>
    </row>
    <row r="88" spans="1:31" ht="10.5" customHeight="1" thickBot="1" x14ac:dyDescent="0.35">
      <c r="A88" s="263"/>
      <c r="B88" s="248"/>
      <c r="C88" s="197"/>
      <c r="D88" s="247" t="s">
        <v>17</v>
      </c>
      <c r="E88" s="247"/>
      <c r="F88" s="247"/>
      <c r="G88" s="249" t="s">
        <v>17</v>
      </c>
      <c r="H88" s="249"/>
      <c r="I88" s="71"/>
      <c r="J88" s="113"/>
      <c r="K88" s="251"/>
      <c r="L88" s="47"/>
      <c r="M88" s="92"/>
      <c r="N88" s="84">
        <f xml:space="preserve"> IF(G87=Tabelle4!A$14,0.25,IF(G87=Tabelle4!A$15,IF(OR(VLOOKUP($D$5,'DE 2024_25'!$A$1:$J$273,10,FALSE)="ja",AND($S$15="ja",OR(D87=Tabelle4!$C$3,D87=Tabelle4!$C$4))),0.35,0.3),0))</f>
        <v>0</v>
      </c>
      <c r="O88" s="86" t="s">
        <v>114</v>
      </c>
      <c r="P88" s="48"/>
      <c r="Q88" s="94" t="str">
        <f>IF(AND(N87&lt;&gt;"",P87&lt;&gt;"",P88&gt;0,N88=0.3),MIN(P88,H87*IF(G88="hin und zurück",2,1))*0.05,"")</f>
        <v/>
      </c>
      <c r="R88" s="187"/>
      <c r="S88" s="188"/>
      <c r="T88" s="201"/>
      <c r="U88" s="215"/>
      <c r="V88" s="203"/>
      <c r="W88" s="207"/>
      <c r="Z88" s="50">
        <f>VLOOKUP(D88,Tabelle4!C$1:D$5,2,FALSE)</f>
        <v>0</v>
      </c>
      <c r="AA88" s="50"/>
      <c r="AE88" s="89">
        <f>M88</f>
        <v>0</v>
      </c>
    </row>
    <row r="89" spans="1:31" ht="10.5" customHeight="1" x14ac:dyDescent="0.3">
      <c r="A89" s="263">
        <v>34</v>
      </c>
      <c r="B89" s="248" t="str">
        <f>IF(C89="","---",(IF(WEEKDAY(C89,2)=1,"Mo",(IF(WEEKDAY(C89,2)=2,"Di",(IF(WEEKDAY(C89,2)=3,"Mi",(IF(WEEKDAY(C89,2)=4,"Do",(IF(WEEKDAY(C89,2)=5,"Fr",(IF(WEEKDAY(C89,2)=6,"Sa","So")))))))))))))</f>
        <v>---</v>
      </c>
      <c r="C89" s="196"/>
      <c r="D89" s="258" t="s">
        <v>17</v>
      </c>
      <c r="E89" s="258"/>
      <c r="F89" s="258"/>
      <c r="G89" s="76" t="s">
        <v>105</v>
      </c>
      <c r="H89" s="75" t="str">
        <f>IF(OR(D89="bitte auswählen",D90="bitte auswählen"),"wird ausgefüllt",IF(AND(D89=Tabelle4!$C$2,D90=Tabelle4!K$2),$G$9,IF(AND(D89=Tabelle4!C$3,D90=Tabelle4!K$2),$G$10,IF(AND(D89=Tabelle4!C$2,D90=Tabelle4!K$3),$G$11,IF(AND(D89=Tabelle4!C$3,D90=Tabelle4!K$3),$G$12,"bitte angeben")))))</f>
        <v>wird ausgefüllt</v>
      </c>
      <c r="I89" s="254" t="s">
        <v>17</v>
      </c>
      <c r="J89" s="255"/>
      <c r="K89" s="250" t="str">
        <f>IF(OR(D89="bitte auswählen",D90="bitte auswählen"),"",IF(OR($I$14="Freiburg",$I$15="Freiburg"),"Dienst-gang","Dienst-reise"))</f>
        <v/>
      </c>
      <c r="L89" s="46"/>
      <c r="M89" s="105">
        <f>IF(AND(L89&lt;&gt;"",L90&lt;&gt;""),1,0)*IF(I90=Tabelle4!D$12,IF(Y$13-L89&lt;=8/24,0,IF(Y$13-L89&lt;=14/24,6,12))+IF(L90-Y$14&lt;=8/24,0,IF(L90-Y$14&lt;=14/24,6,12)),IF(L90-L89&lt;=8/24,0,IF(L90-L89&lt;=14/24,6,12)))</f>
        <v>0</v>
      </c>
      <c r="N89" s="83">
        <f>IF(OR(G89="auswählen",G89="ÖPNV",G89="sonstig",G90="bitte auswählen",H89="keine Erstattung",H89="wird ausgefüllt"),0,ROUNDUP(IF($I$15&lt;&gt;VLOOKUP(D90,Tabelle4!$K$1:$L$4,2,FALSE),H89,IF(D90=Tabelle4!$K$2,MIN(H89,G$10), IF(D90=Tabelle4!$K$3,MIN(H89,G$12))))*IF(G90="hin und zurück",2,1),0))</f>
        <v>0</v>
      </c>
      <c r="O89" s="85" t="s">
        <v>113</v>
      </c>
      <c r="P89" s="198"/>
      <c r="Q89" s="199"/>
      <c r="R89" s="51"/>
      <c r="S89" s="52"/>
      <c r="T89" s="200" t="str">
        <f>IF(AC89=1,"1","")&amp;IF(AA89=1,"2","")</f>
        <v/>
      </c>
      <c r="U89" s="214" t="str">
        <f>IF(OR(X89=0,$A$15="Die obigen Angaben in den Zeilen 5 bis 10 sind noch unvollständig"),"---",(N89*N90+IF(Q90="",0,Q90)+S89)*X89*AB89)</f>
        <v>---</v>
      </c>
      <c r="V89" s="202" t="str">
        <f>IF(OR(B89="---",D89="bitte auswählen",D90="bitte auswählen",I89="bitte auswählen",$A$14="Die obigen Angaben in den Zeilen 5 bis 10 sind noch unvollständig"),"---",AB89*X89*IF(AND(L89&lt;&gt;"",L90&lt;&gt;""),1,0)*IF(AD89=1,M89,MIN(M89,IF(M90="",0,M90)))+IF(I90=Tabelle4!$D$12,MIN(95,IF(J90="",0,J90)),0))</f>
        <v>---</v>
      </c>
      <c r="W89" s="206" t="str">
        <f t="shared" ref="W89" si="33">IF(AND(U89="---",V89="---"),"---",IF(U89&lt;&gt;"---",U89,0)+IF(V89&lt;&gt;"---",V89,0))</f>
        <v>---</v>
      </c>
      <c r="X89" s="31">
        <f>IF(OR(B89="---",D90="bitte auswählen",I89="bitte auswählen",AND(H89="",R89="",OR(L89=0,L90=0))),0,1)</f>
        <v>0</v>
      </c>
      <c r="Y89" s="25">
        <f>IF(AND(B89="---",D90="bitte auswählen",I89="bitte auswählen"),0,IF(OR(B89="---",D89="bitte auswählen",I89="bitte auswählen",AND(H89="",R89="",OR(L89=0,L90=0))),1,0))</f>
        <v>0</v>
      </c>
      <c r="Z89" s="61">
        <f>IF(K89="Dienst-gang",0,1)</f>
        <v>1</v>
      </c>
      <c r="AA89" s="50">
        <f>IF(K89="Dienst-gang",1,0)</f>
        <v>0</v>
      </c>
      <c r="AB89" s="31">
        <f>IF(C89="",1,IF(K$9="bitte angeben",0,IF(OR(C89&lt;EDATE(K$9,-6),K$9&lt;C89,C89&lt;$Z$9),0,1)))</f>
        <v>1</v>
      </c>
      <c r="AC89" s="25">
        <f>IF(C89="",0,IF(K$9="bitte angeben",1,IF(OR(C89&lt;EDATE(K$9,-6),K$9&lt;C89,C89&lt;$Z$9),1,0)))</f>
        <v>0</v>
      </c>
      <c r="AD89" s="79">
        <f>IF(K89="Dienst-gang",0,1)</f>
        <v>1</v>
      </c>
      <c r="AE89" s="89"/>
    </row>
    <row r="90" spans="1:31" ht="10.5" customHeight="1" thickBot="1" x14ac:dyDescent="0.35">
      <c r="A90" s="263"/>
      <c r="B90" s="248"/>
      <c r="C90" s="197"/>
      <c r="D90" s="247" t="s">
        <v>17</v>
      </c>
      <c r="E90" s="247"/>
      <c r="F90" s="247"/>
      <c r="G90" s="249" t="s">
        <v>17</v>
      </c>
      <c r="H90" s="249"/>
      <c r="I90" s="71"/>
      <c r="J90" s="113"/>
      <c r="K90" s="251"/>
      <c r="L90" s="47"/>
      <c r="M90" s="92"/>
      <c r="N90" s="84">
        <f xml:space="preserve"> IF(G89=Tabelle4!A$14,0.25,IF(G89=Tabelle4!A$15,IF(OR(VLOOKUP($D$5,'DE 2024_25'!$A$1:$J$273,10,FALSE)="ja",AND($S$15="ja",OR(D89=Tabelle4!$C$3,D89=Tabelle4!$C$4))),0.35,0.3),0))</f>
        <v>0</v>
      </c>
      <c r="O90" s="86" t="s">
        <v>114</v>
      </c>
      <c r="P90" s="48"/>
      <c r="Q90" s="94" t="str">
        <f>IF(AND(N89&lt;&gt;"",P89&lt;&gt;"",P90&gt;0,N90=0.3),MIN(P90,H89*IF(G90="hin und zurück",2,1))*0.05,"")</f>
        <v/>
      </c>
      <c r="R90" s="187"/>
      <c r="S90" s="188"/>
      <c r="T90" s="201"/>
      <c r="U90" s="215"/>
      <c r="V90" s="203"/>
      <c r="W90" s="207"/>
      <c r="Z90" s="50">
        <f>VLOOKUP(D90,Tabelle4!C$1:D$5,2,FALSE)</f>
        <v>0</v>
      </c>
      <c r="AA90" s="50"/>
      <c r="AE90" s="89">
        <f>M90</f>
        <v>0</v>
      </c>
    </row>
    <row r="91" spans="1:31" ht="10.5" customHeight="1" x14ac:dyDescent="0.3">
      <c r="A91" s="263">
        <v>35</v>
      </c>
      <c r="B91" s="248" t="str">
        <f>IF(C91="","---",(IF(WEEKDAY(C91,2)=1,"Mo",(IF(WEEKDAY(C91,2)=2,"Di",(IF(WEEKDAY(C91,2)=3,"Mi",(IF(WEEKDAY(C91,2)=4,"Do",(IF(WEEKDAY(C91,2)=5,"Fr",(IF(WEEKDAY(C91,2)=6,"Sa","So")))))))))))))</f>
        <v>---</v>
      </c>
      <c r="C91" s="196"/>
      <c r="D91" s="258" t="s">
        <v>17</v>
      </c>
      <c r="E91" s="258"/>
      <c r="F91" s="258"/>
      <c r="G91" s="76" t="s">
        <v>105</v>
      </c>
      <c r="H91" s="75" t="str">
        <f>IF(OR(D91="bitte auswählen",D92="bitte auswählen"),"wird ausgefüllt",IF(AND(D91=Tabelle4!$C$2,D92=Tabelle4!K$2),$G$9,IF(AND(D91=Tabelle4!C$3,D92=Tabelle4!K$2),$G$10,IF(AND(D91=Tabelle4!C$2,D92=Tabelle4!K$3),$G$11,IF(AND(D91=Tabelle4!C$3,D92=Tabelle4!K$3),$G$12,"bitte angeben")))))</f>
        <v>wird ausgefüllt</v>
      </c>
      <c r="I91" s="254" t="s">
        <v>17</v>
      </c>
      <c r="J91" s="255"/>
      <c r="K91" s="250" t="str">
        <f>IF(OR(D91="bitte auswählen",D92="bitte auswählen"),"",IF(OR($I$14="Freiburg",$I$15="Freiburg"),"Dienst-gang","Dienst-reise"))</f>
        <v/>
      </c>
      <c r="L91" s="46"/>
      <c r="M91" s="105">
        <f>IF(AND(L91&lt;&gt;"",L92&lt;&gt;""),1,0)*IF(I92=Tabelle4!D$12,IF(Y$13-L91&lt;=8/24,0,IF(Y$13-L91&lt;=14/24,6,12))+IF(L92-Y$14&lt;=8/24,0,IF(L92-Y$14&lt;=14/24,6,12)),IF(L92-L91&lt;=8/24,0,IF(L92-L91&lt;=14/24,6,12)))</f>
        <v>0</v>
      </c>
      <c r="N91" s="83">
        <f>IF(OR(G91="auswählen",G91="ÖPNV",G91="sonstig",G92="bitte auswählen",H91="keine Erstattung",H91="wird ausgefüllt"),0,ROUNDUP(IF($I$15&lt;&gt;VLOOKUP(D92,Tabelle4!$K$1:$L$4,2,FALSE),H91,IF(D92=Tabelle4!$K$2,MIN(H91,G$10), IF(D92=Tabelle4!$K$3,MIN(H91,G$12))))*IF(G92="hin und zurück",2,1),0))</f>
        <v>0</v>
      </c>
      <c r="O91" s="85" t="s">
        <v>113</v>
      </c>
      <c r="P91" s="198"/>
      <c r="Q91" s="199"/>
      <c r="R91" s="51"/>
      <c r="S91" s="52"/>
      <c r="T91" s="200" t="str">
        <f>IF(AC91=1,"1","")&amp;IF(AA91=1,"2","")</f>
        <v/>
      </c>
      <c r="U91" s="214" t="str">
        <f>IF(OR(X91=0,$A$15="Die obigen Angaben in den Zeilen 5 bis 10 sind noch unvollständig"),"---",(N91*N92+IF(Q92="",0,Q92)+S91)*X91*AB91)</f>
        <v>---</v>
      </c>
      <c r="V91" s="202" t="str">
        <f>IF(OR(B91="---",D91="bitte auswählen",D92="bitte auswählen",I91="bitte auswählen",$A$14="Die obigen Angaben in den Zeilen 5 bis 10 sind noch unvollständig"),"---",AB91*X91*IF(AND(L91&lt;&gt;"",L92&lt;&gt;""),1,0)*IF(AD91=1,M91,MIN(M91,IF(M92="",0,M92)))+IF(I92=Tabelle4!$D$12,MIN(95,IF(J92="",0,J92)),0))</f>
        <v>---</v>
      </c>
      <c r="W91" s="206" t="str">
        <f t="shared" ref="W91" si="34">IF(AND(U91="---",V91="---"),"---",IF(U91&lt;&gt;"---",U91,0)+IF(V91&lt;&gt;"---",V91,0))</f>
        <v>---</v>
      </c>
      <c r="X91" s="31">
        <f>IF(OR(B91="---",D92="bitte auswählen",I91="bitte auswählen",AND(H91="",R91="",OR(L91=0,L92=0))),0,1)</f>
        <v>0</v>
      </c>
      <c r="Y91" s="25">
        <f>IF(AND(B91="---",D92="bitte auswählen",I91="bitte auswählen"),0,IF(OR(B91="---",D91="bitte auswählen",I91="bitte auswählen",AND(H91="",R91="",OR(L91=0,L92=0))),1,0))</f>
        <v>0</v>
      </c>
      <c r="Z91" s="61">
        <f>IF(K91="Dienst-gang",0,1)</f>
        <v>1</v>
      </c>
      <c r="AA91" s="50">
        <f>IF(K91="Dienst-gang",1,0)</f>
        <v>0</v>
      </c>
      <c r="AB91" s="31">
        <f>IF(C91="",1,IF(K$9="bitte angeben",0,IF(OR(C91&lt;EDATE(K$9,-6),K$9&lt;C91,C91&lt;$Z$9),0,1)))</f>
        <v>1</v>
      </c>
      <c r="AC91" s="25">
        <f>IF(C91="",0,IF(K$9="bitte angeben",1,IF(OR(C91&lt;EDATE(K$9,-6),K$9&lt;C91,C91&lt;$Z$9),1,0)))</f>
        <v>0</v>
      </c>
      <c r="AD91" s="79">
        <f>IF(K91="Dienst-gang",0,1)</f>
        <v>1</v>
      </c>
      <c r="AE91" s="89"/>
    </row>
    <row r="92" spans="1:31" ht="10.5" customHeight="1" thickBot="1" x14ac:dyDescent="0.35">
      <c r="A92" s="263"/>
      <c r="B92" s="248"/>
      <c r="C92" s="197"/>
      <c r="D92" s="247" t="s">
        <v>17</v>
      </c>
      <c r="E92" s="247"/>
      <c r="F92" s="247"/>
      <c r="G92" s="249" t="s">
        <v>17</v>
      </c>
      <c r="H92" s="249"/>
      <c r="I92" s="71"/>
      <c r="J92" s="113"/>
      <c r="K92" s="251"/>
      <c r="L92" s="47"/>
      <c r="M92" s="92"/>
      <c r="N92" s="84">
        <f xml:space="preserve"> IF(G91=Tabelle4!A$14,0.25,IF(G91=Tabelle4!A$15,IF(OR(VLOOKUP($D$5,'DE 2024_25'!$A$1:$J$273,10,FALSE)="ja",AND($S$15="ja",OR(D91=Tabelle4!$C$3,D91=Tabelle4!$C$4))),0.35,0.3),0))</f>
        <v>0</v>
      </c>
      <c r="O92" s="86" t="s">
        <v>114</v>
      </c>
      <c r="P92" s="48"/>
      <c r="Q92" s="94" t="str">
        <f>IF(AND(N91&lt;&gt;"",P91&lt;&gt;"",P92&gt;0,N92=0.3),MIN(P92,H91*IF(G92="hin und zurück",2,1))*0.05,"")</f>
        <v/>
      </c>
      <c r="R92" s="187"/>
      <c r="S92" s="188"/>
      <c r="T92" s="201"/>
      <c r="U92" s="215"/>
      <c r="V92" s="203"/>
      <c r="W92" s="207"/>
      <c r="Z92" s="50">
        <f>VLOOKUP(D92,Tabelle4!C$1:D$5,2,FALSE)</f>
        <v>0</v>
      </c>
      <c r="AA92" s="50"/>
      <c r="AE92" s="89">
        <f>M92</f>
        <v>0</v>
      </c>
    </row>
    <row r="93" spans="1:31" ht="10.5" customHeight="1" x14ac:dyDescent="0.3">
      <c r="A93" s="263">
        <v>36</v>
      </c>
      <c r="B93" s="248" t="str">
        <f>IF(C93="","---",(IF(WEEKDAY(C93,2)=1,"Mo",(IF(WEEKDAY(C93,2)=2,"Di",(IF(WEEKDAY(C93,2)=3,"Mi",(IF(WEEKDAY(C93,2)=4,"Do",(IF(WEEKDAY(C93,2)=5,"Fr",(IF(WEEKDAY(C93,2)=6,"Sa","So")))))))))))))</f>
        <v>---</v>
      </c>
      <c r="C93" s="196"/>
      <c r="D93" s="258" t="s">
        <v>17</v>
      </c>
      <c r="E93" s="258"/>
      <c r="F93" s="258"/>
      <c r="G93" s="76" t="s">
        <v>105</v>
      </c>
      <c r="H93" s="75" t="str">
        <f>IF(OR(D93="bitte auswählen",D94="bitte auswählen"),"wird ausgefüllt",IF(AND(D93=Tabelle4!$C$2,D94=Tabelle4!K$2),$G$9,IF(AND(D93=Tabelle4!C$3,D94=Tabelle4!K$2),$G$10,IF(AND(D93=Tabelle4!C$2,D94=Tabelle4!K$3),$G$11,IF(AND(D93=Tabelle4!C$3,D94=Tabelle4!K$3),$G$12,"bitte angeben")))))</f>
        <v>wird ausgefüllt</v>
      </c>
      <c r="I93" s="254" t="s">
        <v>17</v>
      </c>
      <c r="J93" s="255"/>
      <c r="K93" s="250" t="str">
        <f>IF(OR(D93="bitte auswählen",D94="bitte auswählen"),"",IF(OR($I$14="Freiburg",$I$15="Freiburg"),"Dienst-gang","Dienst-reise"))</f>
        <v/>
      </c>
      <c r="L93" s="46"/>
      <c r="M93" s="105">
        <f>IF(AND(L93&lt;&gt;"",L94&lt;&gt;""),1,0)*IF(I94=Tabelle4!D$12,IF(Y$13-L93&lt;=8/24,0,IF(Y$13-L93&lt;=14/24,6,12))+IF(L94-Y$14&lt;=8/24,0,IF(L94-Y$14&lt;=14/24,6,12)),IF(L94-L93&lt;=8/24,0,IF(L94-L93&lt;=14/24,6,12)))</f>
        <v>0</v>
      </c>
      <c r="N93" s="83">
        <f>IF(OR(G93="auswählen",G93="ÖPNV",G93="sonstig",G94="bitte auswählen",H93="keine Erstattung",H93="wird ausgefüllt"),0,ROUNDUP(IF($I$15&lt;&gt;VLOOKUP(D94,Tabelle4!$K$1:$L$4,2,FALSE),H93,IF(D94=Tabelle4!$K$2,MIN(H93,G$10), IF(D94=Tabelle4!$K$3,MIN(H93,G$12))))*IF(G94="hin und zurück",2,1),0))</f>
        <v>0</v>
      </c>
      <c r="O93" s="85" t="s">
        <v>113</v>
      </c>
      <c r="P93" s="198"/>
      <c r="Q93" s="199"/>
      <c r="R93" s="51"/>
      <c r="S93" s="52"/>
      <c r="T93" s="200" t="str">
        <f>IF(AC93=1,"1","")&amp;IF(AA93=1,"2","")</f>
        <v/>
      </c>
      <c r="U93" s="214" t="str">
        <f>IF(OR(X93=0,$A$15="Die obigen Angaben in den Zeilen 5 bis 10 sind noch unvollständig"),"---",(N93*N94+IF(Q94="",0,Q94)+S93)*X93*AB93)</f>
        <v>---</v>
      </c>
      <c r="V93" s="202" t="str">
        <f>IF(OR(B93="---",D93="bitte auswählen",D94="bitte auswählen",I93="bitte auswählen",$A$14="Die obigen Angaben in den Zeilen 5 bis 10 sind noch unvollständig"),"---",AB93*X93*IF(AND(L93&lt;&gt;"",L94&lt;&gt;""),1,0)*IF(AD93=1,M93,MIN(M93,IF(M94="",0,M94)))+IF(I94=Tabelle4!$D$12,MIN(95,IF(J94="",0,J94)),0))</f>
        <v>---</v>
      </c>
      <c r="W93" s="206" t="str">
        <f t="shared" ref="W93" si="35">IF(AND(U93="---",V93="---"),"---",IF(U93&lt;&gt;"---",U93,0)+IF(V93&lt;&gt;"---",V93,0))</f>
        <v>---</v>
      </c>
      <c r="X93" s="31">
        <f>IF(OR(B93="---",D94="bitte auswählen",I93="bitte auswählen",AND(H93="",R93="",OR(L93=0,L94=0))),0,1)</f>
        <v>0</v>
      </c>
      <c r="Y93" s="25">
        <f>IF(AND(B93="---",D94="bitte auswählen",I93="bitte auswählen"),0,IF(OR(B93="---",D93="bitte auswählen",I93="bitte auswählen",AND(H93="",R93="",OR(L93=0,L94=0))),1,0))</f>
        <v>0</v>
      </c>
      <c r="Z93" s="61">
        <f>IF(K93="Dienst-gang",0,1)</f>
        <v>1</v>
      </c>
      <c r="AA93" s="50">
        <f>IF(K93="Dienst-gang",1,0)</f>
        <v>0</v>
      </c>
      <c r="AB93" s="31">
        <f>IF(C93="",1,IF(K$9="bitte angeben",0,IF(OR(C93&lt;EDATE(K$9,-6),K$9&lt;C93,C93&lt;$Z$9),0,1)))</f>
        <v>1</v>
      </c>
      <c r="AC93" s="25">
        <f>IF(C93="",0,IF(K$9="bitte angeben",1,IF(OR(C93&lt;EDATE(K$9,-6),K$9&lt;C93,C93&lt;$Z$9),1,0)))</f>
        <v>0</v>
      </c>
      <c r="AD93" s="79">
        <f>IF(K93="Dienst-gang",0,1)</f>
        <v>1</v>
      </c>
      <c r="AE93" s="89"/>
    </row>
    <row r="94" spans="1:31" ht="10.5" customHeight="1" thickBot="1" x14ac:dyDescent="0.35">
      <c r="A94" s="263"/>
      <c r="B94" s="248"/>
      <c r="C94" s="197"/>
      <c r="D94" s="247" t="s">
        <v>17</v>
      </c>
      <c r="E94" s="247"/>
      <c r="F94" s="247"/>
      <c r="G94" s="249" t="s">
        <v>17</v>
      </c>
      <c r="H94" s="249"/>
      <c r="I94" s="71"/>
      <c r="J94" s="113"/>
      <c r="K94" s="251"/>
      <c r="L94" s="47"/>
      <c r="M94" s="92"/>
      <c r="N94" s="84">
        <f xml:space="preserve"> IF(G93=Tabelle4!A$14,0.25,IF(G93=Tabelle4!A$15,IF(OR(VLOOKUP($D$5,'DE 2024_25'!$A$1:$J$273,10,FALSE)="ja",AND($S$15="ja",OR(D93=Tabelle4!$C$3,D93=Tabelle4!$C$4))),0.35,0.3),0))</f>
        <v>0</v>
      </c>
      <c r="O94" s="86" t="s">
        <v>114</v>
      </c>
      <c r="P94" s="48"/>
      <c r="Q94" s="94" t="str">
        <f>IF(AND(N93&lt;&gt;"",P93&lt;&gt;"",P94&gt;0,N94=0.3),MIN(P94,H93*IF(G94="hin und zurück",2,1))*0.05,"")</f>
        <v/>
      </c>
      <c r="R94" s="187"/>
      <c r="S94" s="188"/>
      <c r="T94" s="201"/>
      <c r="U94" s="215"/>
      <c r="V94" s="203"/>
      <c r="W94" s="207"/>
      <c r="Z94" s="50">
        <f>VLOOKUP(D94,Tabelle4!C$1:D$5,2,FALSE)</f>
        <v>0</v>
      </c>
      <c r="AA94" s="50"/>
      <c r="AE94" s="89">
        <f>M94</f>
        <v>0</v>
      </c>
    </row>
    <row r="95" spans="1:31" ht="10.5" customHeight="1" x14ac:dyDescent="0.3">
      <c r="A95" s="263">
        <v>37</v>
      </c>
      <c r="B95" s="248" t="str">
        <f>IF(C95="","---",(IF(WEEKDAY(C95,2)=1,"Mo",(IF(WEEKDAY(C95,2)=2,"Di",(IF(WEEKDAY(C95,2)=3,"Mi",(IF(WEEKDAY(C95,2)=4,"Do",(IF(WEEKDAY(C95,2)=5,"Fr",(IF(WEEKDAY(C95,2)=6,"Sa","So")))))))))))))</f>
        <v>---</v>
      </c>
      <c r="C95" s="196"/>
      <c r="D95" s="258" t="s">
        <v>17</v>
      </c>
      <c r="E95" s="258"/>
      <c r="F95" s="258"/>
      <c r="G95" s="76" t="s">
        <v>105</v>
      </c>
      <c r="H95" s="75" t="str">
        <f>IF(OR(D95="bitte auswählen",D96="bitte auswählen"),"wird ausgefüllt",IF(AND(D95=Tabelle4!$C$2,D96=Tabelle4!K$2),$G$9,IF(AND(D95=Tabelle4!C$3,D96=Tabelle4!K$2),$G$10,IF(AND(D95=Tabelle4!C$2,D96=Tabelle4!K$3),$G$11,IF(AND(D95=Tabelle4!C$3,D96=Tabelle4!K$3),$G$12,"bitte angeben")))))</f>
        <v>wird ausgefüllt</v>
      </c>
      <c r="I95" s="254" t="s">
        <v>17</v>
      </c>
      <c r="J95" s="255"/>
      <c r="K95" s="250" t="str">
        <f>IF(OR(D95="bitte auswählen",D96="bitte auswählen"),"",IF(OR($I$14="Freiburg",$I$15="Freiburg"),"Dienst-gang","Dienst-reise"))</f>
        <v/>
      </c>
      <c r="L95" s="46"/>
      <c r="M95" s="105">
        <f>IF(AND(L95&lt;&gt;"",L96&lt;&gt;""),1,0)*IF(I96=Tabelle4!D$12,IF(Y$13-L95&lt;=8/24,0,IF(Y$13-L95&lt;=14/24,6,12))+IF(L96-Y$14&lt;=8/24,0,IF(L96-Y$14&lt;=14/24,6,12)),IF(L96-L95&lt;=8/24,0,IF(L96-L95&lt;=14/24,6,12)))</f>
        <v>0</v>
      </c>
      <c r="N95" s="83">
        <f>IF(OR(G95="auswählen",G95="ÖPNV",G95="sonstig",G96="bitte auswählen",H95="keine Erstattung",H95="wird ausgefüllt"),0,ROUNDUP(IF($I$15&lt;&gt;VLOOKUP(D96,Tabelle4!$K$1:$L$4,2,FALSE),H95,IF(D96=Tabelle4!$K$2,MIN(H95,G$10), IF(D96=Tabelle4!$K$3,MIN(H95,G$12))))*IF(G96="hin und zurück",2,1),0))</f>
        <v>0</v>
      </c>
      <c r="O95" s="85" t="s">
        <v>113</v>
      </c>
      <c r="P95" s="198"/>
      <c r="Q95" s="199"/>
      <c r="R95" s="51"/>
      <c r="S95" s="52"/>
      <c r="T95" s="200" t="str">
        <f>IF(AC95=1,"1","")&amp;IF(AA95=1,"2","")</f>
        <v/>
      </c>
      <c r="U95" s="214" t="str">
        <f>IF(OR(X95=0,$A$15="Die obigen Angaben in den Zeilen 5 bis 10 sind noch unvollständig"),"---",(N95*N96+IF(Q96="",0,Q96)+S95)*X95*AB95)</f>
        <v>---</v>
      </c>
      <c r="V95" s="202" t="str">
        <f>IF(OR(B95="---",D95="bitte auswählen",D96="bitte auswählen",I95="bitte auswählen",$A$14="Die obigen Angaben in den Zeilen 5 bis 10 sind noch unvollständig"),"---",AB95*X95*IF(AND(L95&lt;&gt;"",L96&lt;&gt;""),1,0)*IF(AD95=1,M95,MIN(M95,IF(M96="",0,M96)))+IF(I96=Tabelle4!$D$12,MIN(95,IF(J96="",0,J96)),0))</f>
        <v>---</v>
      </c>
      <c r="W95" s="206" t="str">
        <f t="shared" ref="W95" si="36">IF(AND(U95="---",V95="---"),"---",IF(U95&lt;&gt;"---",U95,0)+IF(V95&lt;&gt;"---",V95,0))</f>
        <v>---</v>
      </c>
      <c r="X95" s="31">
        <f>IF(OR(B95="---",D96="bitte auswählen",I95="bitte auswählen",AND(H95="",R95="",OR(L95=0,L96=0))),0,1)</f>
        <v>0</v>
      </c>
      <c r="Y95" s="25">
        <f>IF(AND(B95="---",D96="bitte auswählen",I95="bitte auswählen"),0,IF(OR(B95="---",D95="bitte auswählen",I95="bitte auswählen",AND(H95="",R95="",OR(L95=0,L96=0))),1,0))</f>
        <v>0</v>
      </c>
      <c r="Z95" s="61">
        <f>IF(K95="Dienst-gang",0,1)</f>
        <v>1</v>
      </c>
      <c r="AA95" s="50">
        <f>IF(K95="Dienst-gang",1,0)</f>
        <v>0</v>
      </c>
      <c r="AB95" s="31">
        <f>IF(C95="",1,IF(K$9="bitte angeben",0,IF(OR(C95&lt;EDATE(K$9,-6),K$9&lt;C95,C95&lt;$Z$9),0,1)))</f>
        <v>1</v>
      </c>
      <c r="AC95" s="25">
        <f>IF(C95="",0,IF(K$9="bitte angeben",1,IF(OR(C95&lt;EDATE(K$9,-6),K$9&lt;C95,C95&lt;$Z$9),1,0)))</f>
        <v>0</v>
      </c>
      <c r="AD95" s="79">
        <f>IF(K95="Dienst-gang",0,1)</f>
        <v>1</v>
      </c>
      <c r="AE95" s="89"/>
    </row>
    <row r="96" spans="1:31" ht="10.5" customHeight="1" thickBot="1" x14ac:dyDescent="0.35">
      <c r="A96" s="263"/>
      <c r="B96" s="248"/>
      <c r="C96" s="197"/>
      <c r="D96" s="247" t="s">
        <v>17</v>
      </c>
      <c r="E96" s="247"/>
      <c r="F96" s="247"/>
      <c r="G96" s="249" t="s">
        <v>17</v>
      </c>
      <c r="H96" s="249"/>
      <c r="I96" s="71"/>
      <c r="J96" s="113"/>
      <c r="K96" s="251"/>
      <c r="L96" s="47"/>
      <c r="M96" s="92"/>
      <c r="N96" s="84">
        <f xml:space="preserve"> IF(G95=Tabelle4!A$14,0.25,IF(G95=Tabelle4!A$15,IF(OR(VLOOKUP($D$5,'DE 2024_25'!$A$1:$J$273,10,FALSE)="ja",AND($S$15="ja",OR(D95=Tabelle4!$C$3,D95=Tabelle4!$C$4))),0.35,0.3),0))</f>
        <v>0</v>
      </c>
      <c r="O96" s="86" t="s">
        <v>114</v>
      </c>
      <c r="P96" s="48"/>
      <c r="Q96" s="94" t="str">
        <f>IF(AND(N95&lt;&gt;"",P95&lt;&gt;"",P96&gt;0,N96=0.3),MIN(P96,H95*IF(G96="hin und zurück",2,1))*0.05,"")</f>
        <v/>
      </c>
      <c r="R96" s="187"/>
      <c r="S96" s="188"/>
      <c r="T96" s="201"/>
      <c r="U96" s="215"/>
      <c r="V96" s="203"/>
      <c r="W96" s="207"/>
      <c r="Z96" s="50">
        <f>VLOOKUP(D96,Tabelle4!C$1:D$5,2,FALSE)</f>
        <v>0</v>
      </c>
      <c r="AA96" s="50"/>
      <c r="AE96" s="89">
        <f>M96</f>
        <v>0</v>
      </c>
    </row>
    <row r="97" spans="1:31" ht="10.5" customHeight="1" x14ac:dyDescent="0.3">
      <c r="A97" s="263">
        <v>38</v>
      </c>
      <c r="B97" s="248" t="str">
        <f>IF(C97="","---",(IF(WEEKDAY(C97,2)=1,"Mo",(IF(WEEKDAY(C97,2)=2,"Di",(IF(WEEKDAY(C97,2)=3,"Mi",(IF(WEEKDAY(C97,2)=4,"Do",(IF(WEEKDAY(C97,2)=5,"Fr",(IF(WEEKDAY(C97,2)=6,"Sa","So")))))))))))))</f>
        <v>---</v>
      </c>
      <c r="C97" s="196"/>
      <c r="D97" s="258" t="s">
        <v>17</v>
      </c>
      <c r="E97" s="258"/>
      <c r="F97" s="258"/>
      <c r="G97" s="76" t="s">
        <v>105</v>
      </c>
      <c r="H97" s="75" t="str">
        <f>IF(OR(D97="bitte auswählen",D98="bitte auswählen"),"wird ausgefüllt",IF(AND(D97=Tabelle4!$C$2,D98=Tabelle4!K$2),$G$9,IF(AND(D97=Tabelle4!C$3,D98=Tabelle4!K$2),$G$10,IF(AND(D97=Tabelle4!C$2,D98=Tabelle4!K$3),$G$11,IF(AND(D97=Tabelle4!C$3,D98=Tabelle4!K$3),$G$12,"bitte angeben")))))</f>
        <v>wird ausgefüllt</v>
      </c>
      <c r="I97" s="254" t="s">
        <v>17</v>
      </c>
      <c r="J97" s="255"/>
      <c r="K97" s="250" t="str">
        <f>IF(OR(D97="bitte auswählen",D98="bitte auswählen"),"",IF(OR($I$14="Freiburg",$I$15="Freiburg"),"Dienst-gang","Dienst-reise"))</f>
        <v/>
      </c>
      <c r="L97" s="46"/>
      <c r="M97" s="105">
        <f>IF(AND(L97&lt;&gt;"",L98&lt;&gt;""),1,0)*IF(I98=Tabelle4!D$12,IF(Y$13-L97&lt;=8/24,0,IF(Y$13-L97&lt;=14/24,6,12))+IF(L98-Y$14&lt;=8/24,0,IF(L98-Y$14&lt;=14/24,6,12)),IF(L98-L97&lt;=8/24,0,IF(L98-L97&lt;=14/24,6,12)))</f>
        <v>0</v>
      </c>
      <c r="N97" s="83">
        <f>IF(OR(G97="auswählen",G97="ÖPNV",G97="sonstig",G98="bitte auswählen",H97="keine Erstattung",H97="wird ausgefüllt"),0,ROUNDUP(IF($I$15&lt;&gt;VLOOKUP(D98,Tabelle4!$K$1:$L$4,2,FALSE),H97,IF(D98=Tabelle4!$K$2,MIN(H97,G$10), IF(D98=Tabelle4!$K$3,MIN(H97,G$12))))*IF(G98="hin und zurück",2,1),0))</f>
        <v>0</v>
      </c>
      <c r="O97" s="85" t="s">
        <v>113</v>
      </c>
      <c r="P97" s="198"/>
      <c r="Q97" s="199"/>
      <c r="R97" s="51"/>
      <c r="S97" s="52"/>
      <c r="T97" s="200" t="str">
        <f>IF(AC97=1,"1","")&amp;IF(AA97=1,"2","")</f>
        <v/>
      </c>
      <c r="U97" s="214" t="str">
        <f>IF(OR(X97=0,$A$15="Die obigen Angaben in den Zeilen 5 bis 10 sind noch unvollständig"),"---",(N97*N98+IF(Q98="",0,Q98)+S97)*X97*AB97)</f>
        <v>---</v>
      </c>
      <c r="V97" s="202" t="str">
        <f>IF(OR(B97="---",D97="bitte auswählen",D98="bitte auswählen",I97="bitte auswählen",$A$14="Die obigen Angaben in den Zeilen 5 bis 10 sind noch unvollständig"),"---",AB97*X97*IF(AND(L97&lt;&gt;"",L98&lt;&gt;""),1,0)*IF(AD97=1,M97,MIN(M97,IF(M98="",0,M98)))+IF(I98=Tabelle4!$D$12,MIN(95,IF(J98="",0,J98)),0))</f>
        <v>---</v>
      </c>
      <c r="W97" s="206" t="str">
        <f t="shared" ref="W97" si="37">IF(AND(U97="---",V97="---"),"---",IF(U97&lt;&gt;"---",U97,0)+IF(V97&lt;&gt;"---",V97,0))</f>
        <v>---</v>
      </c>
      <c r="X97" s="31">
        <f>IF(OR(B97="---",D98="bitte auswählen",I97="bitte auswählen",AND(H97="",R97="",OR(L97=0,L98=0))),0,1)</f>
        <v>0</v>
      </c>
      <c r="Y97" s="25">
        <f>IF(AND(B97="---",D98="bitte auswählen",I97="bitte auswählen"),0,IF(OR(B97="---",D97="bitte auswählen",I97="bitte auswählen",AND(H97="",R97="",OR(L97=0,L98=0))),1,0))</f>
        <v>0</v>
      </c>
      <c r="Z97" s="61">
        <f>IF(K97="Dienst-gang",0,1)</f>
        <v>1</v>
      </c>
      <c r="AA97" s="50">
        <f>IF(K97="Dienst-gang",1,0)</f>
        <v>0</v>
      </c>
      <c r="AB97" s="31">
        <f>IF(C97="",1,IF(K$9="bitte angeben",0,IF(OR(C97&lt;EDATE(K$9,-6),K$9&lt;C97,C97&lt;$Z$9),0,1)))</f>
        <v>1</v>
      </c>
      <c r="AC97" s="25">
        <f>IF(C97="",0,IF(K$9="bitte angeben",1,IF(OR(C97&lt;EDATE(K$9,-6),K$9&lt;C97,C97&lt;$Z$9),1,0)))</f>
        <v>0</v>
      </c>
      <c r="AD97" s="79">
        <f>IF(K97="Dienst-gang",0,1)</f>
        <v>1</v>
      </c>
      <c r="AE97" s="89"/>
    </row>
    <row r="98" spans="1:31" ht="10.5" customHeight="1" thickBot="1" x14ac:dyDescent="0.35">
      <c r="A98" s="263"/>
      <c r="B98" s="248"/>
      <c r="C98" s="197"/>
      <c r="D98" s="247" t="s">
        <v>17</v>
      </c>
      <c r="E98" s="247"/>
      <c r="F98" s="247"/>
      <c r="G98" s="249" t="s">
        <v>17</v>
      </c>
      <c r="H98" s="249"/>
      <c r="I98" s="71"/>
      <c r="J98" s="113"/>
      <c r="K98" s="251"/>
      <c r="L98" s="47"/>
      <c r="M98" s="92"/>
      <c r="N98" s="84">
        <f xml:space="preserve"> IF(G97=Tabelle4!A$14,0.25,IF(G97=Tabelle4!A$15,IF(OR(VLOOKUP($D$5,'DE 2024_25'!$A$1:$J$273,10,FALSE)="ja",AND($S$15="ja",OR(D97=Tabelle4!$C$3,D97=Tabelle4!$C$4))),0.35,0.3),0))</f>
        <v>0</v>
      </c>
      <c r="O98" s="86" t="s">
        <v>114</v>
      </c>
      <c r="P98" s="48"/>
      <c r="Q98" s="94" t="str">
        <f>IF(AND(N97&lt;&gt;"",P97&lt;&gt;"",P98&gt;0,N98=0.3),MIN(P98,H97*IF(G98="hin und zurück",2,1))*0.05,"")</f>
        <v/>
      </c>
      <c r="R98" s="187"/>
      <c r="S98" s="188"/>
      <c r="T98" s="201"/>
      <c r="U98" s="215"/>
      <c r="V98" s="203"/>
      <c r="W98" s="207"/>
      <c r="Z98" s="50">
        <f>VLOOKUP(D98,Tabelle4!C$1:D$5,2,FALSE)</f>
        <v>0</v>
      </c>
      <c r="AA98" s="50"/>
      <c r="AE98" s="89">
        <f>M98</f>
        <v>0</v>
      </c>
    </row>
    <row r="99" spans="1:31" ht="10.5" customHeight="1" x14ac:dyDescent="0.3">
      <c r="A99" s="263">
        <v>39</v>
      </c>
      <c r="B99" s="248" t="str">
        <f>IF(C99="","---",(IF(WEEKDAY(C99,2)=1,"Mo",(IF(WEEKDAY(C99,2)=2,"Di",(IF(WEEKDAY(C99,2)=3,"Mi",(IF(WEEKDAY(C99,2)=4,"Do",(IF(WEEKDAY(C99,2)=5,"Fr",(IF(WEEKDAY(C99,2)=6,"Sa","So")))))))))))))</f>
        <v>---</v>
      </c>
      <c r="C99" s="196"/>
      <c r="D99" s="258" t="s">
        <v>17</v>
      </c>
      <c r="E99" s="258"/>
      <c r="F99" s="258"/>
      <c r="G99" s="76" t="s">
        <v>105</v>
      </c>
      <c r="H99" s="75" t="str">
        <f>IF(OR(D99="bitte auswählen",D100="bitte auswählen"),"wird ausgefüllt",IF(AND(D99=Tabelle4!$C$2,D100=Tabelle4!K$2),$G$9,IF(AND(D99=Tabelle4!C$3,D100=Tabelle4!K$2),$G$10,IF(AND(D99=Tabelle4!C$2,D100=Tabelle4!K$3),$G$11,IF(AND(D99=Tabelle4!C$3,D100=Tabelle4!K$3),$G$12,"bitte angeben")))))</f>
        <v>wird ausgefüllt</v>
      </c>
      <c r="I99" s="254" t="s">
        <v>17</v>
      </c>
      <c r="J99" s="255"/>
      <c r="K99" s="250" t="str">
        <f>IF(OR(D99="bitte auswählen",D100="bitte auswählen"),"",IF(OR($I$14="Freiburg",$I$15="Freiburg"),"Dienst-gang","Dienst-reise"))</f>
        <v/>
      </c>
      <c r="L99" s="46"/>
      <c r="M99" s="105">
        <f>IF(AND(L99&lt;&gt;"",L100&lt;&gt;""),1,0)*IF(I100=Tabelle4!D$12,IF(Y$13-L99&lt;=8/24,0,IF(Y$13-L99&lt;=14/24,6,12))+IF(L100-Y$14&lt;=8/24,0,IF(L100-Y$14&lt;=14/24,6,12)),IF(L100-L99&lt;=8/24,0,IF(L100-L99&lt;=14/24,6,12)))</f>
        <v>0</v>
      </c>
      <c r="N99" s="83">
        <f>IF(OR(G99="auswählen",G99="ÖPNV",G99="sonstig",G100="bitte auswählen",H99="keine Erstattung",H99="wird ausgefüllt"),0,ROUNDUP(IF($I$15&lt;&gt;VLOOKUP(D100,Tabelle4!$K$1:$L$4,2,FALSE),H99,IF(D100=Tabelle4!$K$2,MIN(H99,G$10), IF(D100=Tabelle4!$K$3,MIN(H99,G$12))))*IF(G100="hin und zurück",2,1),0))</f>
        <v>0</v>
      </c>
      <c r="O99" s="85" t="s">
        <v>113</v>
      </c>
      <c r="P99" s="198"/>
      <c r="Q99" s="199"/>
      <c r="R99" s="51"/>
      <c r="S99" s="52"/>
      <c r="T99" s="200" t="str">
        <f>IF(AC99=1,"1","")&amp;IF(AA99=1,"2","")</f>
        <v/>
      </c>
      <c r="U99" s="214" t="str">
        <f>IF(OR(X99=0,$A$15="Die obigen Angaben in den Zeilen 5 bis 10 sind noch unvollständig"),"---",(N99*N100+IF(Q100="",0,Q100)+S99)*X99*AB99)</f>
        <v>---</v>
      </c>
      <c r="V99" s="202" t="str">
        <f>IF(OR(B99="---",D99="bitte auswählen",D100="bitte auswählen",I99="bitte auswählen",$A$14="Die obigen Angaben in den Zeilen 5 bis 10 sind noch unvollständig"),"---",AB99*X99*IF(AND(L99&lt;&gt;"",L100&lt;&gt;""),1,0)*IF(AD99=1,M99,MIN(M99,IF(M100="",0,M100)))+IF(I100=Tabelle4!$D$12,MIN(95,IF(J100="",0,J100)),0))</f>
        <v>---</v>
      </c>
      <c r="W99" s="206" t="str">
        <f t="shared" ref="W99" si="38">IF(AND(U99="---",V99="---"),"---",IF(U99&lt;&gt;"---",U99,0)+IF(V99&lt;&gt;"---",V99,0))</f>
        <v>---</v>
      </c>
      <c r="X99" s="31">
        <f>IF(OR(B99="---",D100="bitte auswählen",I99="bitte auswählen",AND(H99="",R99="",OR(L99=0,L100=0))),0,1)</f>
        <v>0</v>
      </c>
      <c r="Y99" s="25">
        <f>IF(AND(B99="---",D100="bitte auswählen",I99="bitte auswählen"),0,IF(OR(B99="---",D99="bitte auswählen",I99="bitte auswählen",AND(H99="",R99="",OR(L99=0,L100=0))),1,0))</f>
        <v>0</v>
      </c>
      <c r="Z99" s="61">
        <f>IF(K99="Dienst-gang",0,1)</f>
        <v>1</v>
      </c>
      <c r="AA99" s="50">
        <f>IF(K99="Dienst-gang",1,0)</f>
        <v>0</v>
      </c>
      <c r="AB99" s="31">
        <f>IF(C99="",1,IF(K$9="bitte angeben",0,IF(OR(C99&lt;EDATE(K$9,-6),K$9&lt;C99,C99&lt;$Z$9),0,1)))</f>
        <v>1</v>
      </c>
      <c r="AC99" s="25">
        <f>IF(C99="",0,IF(K$9="bitte angeben",1,IF(OR(C99&lt;EDATE(K$9,-6),K$9&lt;C99,C99&lt;$Z$9),1,0)))</f>
        <v>0</v>
      </c>
      <c r="AD99" s="79">
        <f>IF(K99="Dienst-gang",0,1)</f>
        <v>1</v>
      </c>
      <c r="AE99" s="89"/>
    </row>
    <row r="100" spans="1:31" ht="10.5" customHeight="1" thickBot="1" x14ac:dyDescent="0.35">
      <c r="A100" s="263"/>
      <c r="B100" s="248"/>
      <c r="C100" s="197"/>
      <c r="D100" s="247" t="s">
        <v>17</v>
      </c>
      <c r="E100" s="247"/>
      <c r="F100" s="247"/>
      <c r="G100" s="249" t="s">
        <v>17</v>
      </c>
      <c r="H100" s="249"/>
      <c r="I100" s="71"/>
      <c r="J100" s="113"/>
      <c r="K100" s="251"/>
      <c r="L100" s="47"/>
      <c r="M100" s="92"/>
      <c r="N100" s="84">
        <f xml:space="preserve"> IF(G99=Tabelle4!A$14,0.25,IF(G99=Tabelle4!A$15,IF(OR(VLOOKUP($D$5,'DE 2024_25'!$A$1:$J$273,10,FALSE)="ja",AND($S$15="ja",OR(D99=Tabelle4!$C$3,D99=Tabelle4!$C$4))),0.35,0.3),0))</f>
        <v>0</v>
      </c>
      <c r="O100" s="86" t="s">
        <v>114</v>
      </c>
      <c r="P100" s="48"/>
      <c r="Q100" s="94" t="str">
        <f>IF(AND(N99&lt;&gt;"",P99&lt;&gt;"",P100&gt;0,N100=0.3),MIN(P100,H99*IF(G100="hin und zurück",2,1))*0.05,"")</f>
        <v/>
      </c>
      <c r="R100" s="187"/>
      <c r="S100" s="188"/>
      <c r="T100" s="201"/>
      <c r="U100" s="215"/>
      <c r="V100" s="203"/>
      <c r="W100" s="207"/>
      <c r="Z100" s="50">
        <f>VLOOKUP(D100,Tabelle4!C$1:D$5,2,FALSE)</f>
        <v>0</v>
      </c>
      <c r="AA100" s="50"/>
      <c r="AE100" s="89">
        <f>M100</f>
        <v>0</v>
      </c>
    </row>
    <row r="101" spans="1:31" ht="10.5" customHeight="1" x14ac:dyDescent="0.3">
      <c r="A101" s="263">
        <v>40</v>
      </c>
      <c r="B101" s="248" t="str">
        <f>IF(C101="","---",(IF(WEEKDAY(C101,2)=1,"Mo",(IF(WEEKDAY(C101,2)=2,"Di",(IF(WEEKDAY(C101,2)=3,"Mi",(IF(WEEKDAY(C101,2)=4,"Do",(IF(WEEKDAY(C101,2)=5,"Fr",(IF(WEEKDAY(C101,2)=6,"Sa","So")))))))))))))</f>
        <v>---</v>
      </c>
      <c r="C101" s="196"/>
      <c r="D101" s="258" t="s">
        <v>17</v>
      </c>
      <c r="E101" s="258"/>
      <c r="F101" s="258"/>
      <c r="G101" s="76" t="s">
        <v>105</v>
      </c>
      <c r="H101" s="75" t="str">
        <f>IF(OR(D101="bitte auswählen",D102="bitte auswählen"),"wird ausgefüllt",IF(AND(D101=Tabelle4!$C$2,D102=Tabelle4!K$2),$G$9,IF(AND(D101=Tabelle4!C$3,D102=Tabelle4!K$2),$G$10,IF(AND(D101=Tabelle4!C$2,D102=Tabelle4!K$3),$G$11,IF(AND(D101=Tabelle4!C$3,D102=Tabelle4!K$3),$G$12,"bitte angeben")))))</f>
        <v>wird ausgefüllt</v>
      </c>
      <c r="I101" s="254" t="s">
        <v>17</v>
      </c>
      <c r="J101" s="255"/>
      <c r="K101" s="250" t="str">
        <f>IF(OR(D101="bitte auswählen",D102="bitte auswählen"),"",IF(OR($I$14="Freiburg",$I$15="Freiburg"),"Dienst-gang","Dienst-reise"))</f>
        <v/>
      </c>
      <c r="L101" s="46"/>
      <c r="M101" s="105">
        <f>IF(AND(L101&lt;&gt;"",L102&lt;&gt;""),1,0)*IF(I102=Tabelle4!D$12,IF(Y$13-L101&lt;=8/24,0,IF(Y$13-L101&lt;=14/24,6,12))+IF(L102-Y$14&lt;=8/24,0,IF(L102-Y$14&lt;=14/24,6,12)),IF(L102-L101&lt;=8/24,0,IF(L102-L101&lt;=14/24,6,12)))</f>
        <v>0</v>
      </c>
      <c r="N101" s="83">
        <f>IF(OR(G101="auswählen",G101="ÖPNV",G101="sonstig",G102="bitte auswählen",H101="keine Erstattung",H101="wird ausgefüllt"),0,ROUNDUP(IF($I$15&lt;&gt;VLOOKUP(D102,Tabelle4!$K$1:$L$4,2,FALSE),H101,IF(D102=Tabelle4!$K$2,MIN(H101,G$10), IF(D102=Tabelle4!$K$3,MIN(H101,G$12))))*IF(G102="hin und zurück",2,1),0))</f>
        <v>0</v>
      </c>
      <c r="O101" s="85" t="s">
        <v>113</v>
      </c>
      <c r="P101" s="198"/>
      <c r="Q101" s="199"/>
      <c r="R101" s="51"/>
      <c r="S101" s="52"/>
      <c r="T101" s="200" t="str">
        <f>IF(AC101=1,"1","")&amp;IF(AA101=1,"2","")</f>
        <v/>
      </c>
      <c r="U101" s="214" t="str">
        <f>IF(OR(X101=0,$A$15="Die obigen Angaben in den Zeilen 5 bis 10 sind noch unvollständig"),"---",(N101*N102+IF(Q102="",0,Q102)+S101)*X101*AB101)</f>
        <v>---</v>
      </c>
      <c r="V101" s="202" t="str">
        <f>IF(OR(B101="---",D101="bitte auswählen",D102="bitte auswählen",I101="bitte auswählen",$A$14="Die obigen Angaben in den Zeilen 5 bis 10 sind noch unvollständig"),"---",AB101*X101*IF(AND(L101&lt;&gt;"",L102&lt;&gt;""),1,0)*IF(AD101=1,M101,MIN(M101,IF(M102="",0,M102)))+IF(I102=Tabelle4!$D$12,MIN(95,IF(J102="",0,J102)),0))</f>
        <v>---</v>
      </c>
      <c r="W101" s="206" t="str">
        <f t="shared" ref="W101" si="39">IF(AND(U101="---",V101="---"),"---",IF(U101&lt;&gt;"---",U101,0)+IF(V101&lt;&gt;"---",V101,0))</f>
        <v>---</v>
      </c>
      <c r="X101" s="31">
        <f>IF(OR(B101="---",D102="bitte auswählen",I101="bitte auswählen",AND(H101="",R101="",OR(L101=0,L102=0))),0,1)</f>
        <v>0</v>
      </c>
      <c r="Y101" s="25">
        <f>IF(AND(B101="---",D102="bitte auswählen",I101="bitte auswählen"),0,IF(OR(B101="---",D101="bitte auswählen",I101="bitte auswählen",AND(H101="",R101="",OR(L101=0,L102=0))),1,0))</f>
        <v>0</v>
      </c>
      <c r="Z101" s="61">
        <f>IF(K101="Dienst-gang",0,1)</f>
        <v>1</v>
      </c>
      <c r="AA101" s="50">
        <f>IF(K101="Dienst-gang",1,0)</f>
        <v>0</v>
      </c>
      <c r="AB101" s="31">
        <f>IF(C101="",1,IF(K$9="bitte angeben",0,IF(OR(C101&lt;EDATE(K$9,-6),K$9&lt;C101,C101&lt;$Z$9),0,1)))</f>
        <v>1</v>
      </c>
      <c r="AC101" s="25">
        <f>IF(C101="",0,IF(K$9="bitte angeben",1,IF(OR(C101&lt;EDATE(K$9,-6),K$9&lt;C101,C101&lt;$Z$9),1,0)))</f>
        <v>0</v>
      </c>
      <c r="AD101" s="79">
        <f>IF(K101="Dienst-gang",0,1)</f>
        <v>1</v>
      </c>
      <c r="AE101" s="89"/>
    </row>
    <row r="102" spans="1:31" ht="10.5" customHeight="1" thickBot="1" x14ac:dyDescent="0.35">
      <c r="A102" s="263"/>
      <c r="B102" s="248"/>
      <c r="C102" s="197"/>
      <c r="D102" s="247" t="s">
        <v>17</v>
      </c>
      <c r="E102" s="247"/>
      <c r="F102" s="247"/>
      <c r="G102" s="249" t="s">
        <v>17</v>
      </c>
      <c r="H102" s="249"/>
      <c r="I102" s="71"/>
      <c r="J102" s="113"/>
      <c r="K102" s="251"/>
      <c r="L102" s="47"/>
      <c r="M102" s="92"/>
      <c r="N102" s="84">
        <f xml:space="preserve"> IF(G101=Tabelle4!A$14,0.25,IF(G101=Tabelle4!A$15,IF(OR(VLOOKUP($D$5,'DE 2024_25'!$A$1:$J$273,10,FALSE)="ja",AND($S$15="ja",OR(D101=Tabelle4!$C$3,D101=Tabelle4!$C$4))),0.35,0.3),0))</f>
        <v>0</v>
      </c>
      <c r="O102" s="86" t="s">
        <v>114</v>
      </c>
      <c r="P102" s="48"/>
      <c r="Q102" s="94" t="str">
        <f>IF(AND(N101&lt;&gt;"",P101&lt;&gt;"",P102&gt;0,N102=0.3),MIN(P102,H101*IF(G102="hin und zurück",2,1))*0.05,"")</f>
        <v/>
      </c>
      <c r="R102" s="187"/>
      <c r="S102" s="188"/>
      <c r="T102" s="201"/>
      <c r="U102" s="215"/>
      <c r="V102" s="203"/>
      <c r="W102" s="207"/>
      <c r="Z102" s="50">
        <f>VLOOKUP(D102,Tabelle4!C$1:D$5,2,FALSE)</f>
        <v>0</v>
      </c>
      <c r="AA102" s="50"/>
      <c r="AE102" s="89">
        <f>M102</f>
        <v>0</v>
      </c>
    </row>
    <row r="103" spans="1:31" ht="13.5" thickBot="1" x14ac:dyDescent="0.35">
      <c r="A103" s="69"/>
      <c r="B103" s="11"/>
      <c r="C103" s="12"/>
      <c r="D103" s="12"/>
      <c r="E103" s="12"/>
      <c r="F103" s="12"/>
      <c r="G103" s="12"/>
      <c r="H103" s="12"/>
      <c r="I103" s="299"/>
      <c r="J103" s="300"/>
      <c r="K103" s="300"/>
      <c r="L103" s="301"/>
      <c r="M103" s="13"/>
      <c r="N103" s="14"/>
      <c r="O103" s="14"/>
      <c r="P103" s="14"/>
      <c r="Q103" s="14"/>
      <c r="R103" s="49">
        <f>COUNTIF(R23:S102,"f")+COUNTIF(R23:S102,"a")</f>
        <v>0</v>
      </c>
      <c r="S103" s="14"/>
      <c r="T103" s="14"/>
      <c r="U103" s="302" t="s">
        <v>0</v>
      </c>
      <c r="V103" s="303"/>
      <c r="W103" s="17">
        <f>SUM(W23:W102)</f>
        <v>0</v>
      </c>
      <c r="Z103" s="61"/>
      <c r="AA103" s="50"/>
      <c r="AC103" s="25"/>
    </row>
    <row r="104" spans="1:31" x14ac:dyDescent="0.3">
      <c r="H104" s="10"/>
      <c r="I104" s="9"/>
      <c r="J104" s="9"/>
      <c r="K104" s="9"/>
      <c r="Z104" s="50"/>
      <c r="AA104" s="50"/>
    </row>
    <row r="105" spans="1:31" x14ac:dyDescent="0.3">
      <c r="Z105" s="61"/>
      <c r="AA105" s="50"/>
      <c r="AC105" s="25"/>
    </row>
    <row r="106" spans="1:31" x14ac:dyDescent="0.3">
      <c r="Z106" s="50"/>
      <c r="AA106" s="50"/>
    </row>
    <row r="107" spans="1:31" x14ac:dyDescent="0.3">
      <c r="Z107" s="61"/>
      <c r="AA107" s="50"/>
      <c r="AC107" s="25"/>
    </row>
    <row r="108" spans="1:31" x14ac:dyDescent="0.3">
      <c r="Z108" s="50"/>
      <c r="AA108" s="50"/>
    </row>
    <row r="109" spans="1:31" x14ac:dyDescent="0.3">
      <c r="Z109" s="61"/>
      <c r="AA109" s="50"/>
      <c r="AC109" s="25"/>
    </row>
    <row r="110" spans="1:31" x14ac:dyDescent="0.3">
      <c r="Z110" s="50"/>
      <c r="AA110" s="50"/>
    </row>
    <row r="111" spans="1:31" x14ac:dyDescent="0.3">
      <c r="AC111" s="25"/>
    </row>
    <row r="113" spans="29:29" x14ac:dyDescent="0.3">
      <c r="AC113" s="25"/>
    </row>
    <row r="115" spans="29:29" x14ac:dyDescent="0.3">
      <c r="AC115" s="25"/>
    </row>
    <row r="117" spans="29:29" x14ac:dyDescent="0.3">
      <c r="AC117" s="25"/>
    </row>
    <row r="118" spans="29:29" x14ac:dyDescent="0.3">
      <c r="AC118" s="25"/>
    </row>
  </sheetData>
  <sheetProtection password="C97D" sheet="1" selectLockedCells="1"/>
  <dataConsolidate/>
  <mergeCells count="650">
    <mergeCell ref="W14:W15"/>
    <mergeCell ref="V14:V15"/>
    <mergeCell ref="A8:C8"/>
    <mergeCell ref="I8:P8"/>
    <mergeCell ref="I10:J10"/>
    <mergeCell ref="R6:V8"/>
    <mergeCell ref="R3:V5"/>
    <mergeCell ref="F3:G3"/>
    <mergeCell ref="I3:O3"/>
    <mergeCell ref="A3:E3"/>
    <mergeCell ref="A6:C6"/>
    <mergeCell ref="I5:J5"/>
    <mergeCell ref="I6:J6"/>
    <mergeCell ref="I7:J7"/>
    <mergeCell ref="I14:J14"/>
    <mergeCell ref="I15:J15"/>
    <mergeCell ref="D5:G5"/>
    <mergeCell ref="D6:G6"/>
    <mergeCell ref="D7:G7"/>
    <mergeCell ref="D8:G8"/>
    <mergeCell ref="K7:P7"/>
    <mergeCell ref="K6:P6"/>
    <mergeCell ref="K5:P5"/>
    <mergeCell ref="K9:P9"/>
    <mergeCell ref="A35:A36"/>
    <mergeCell ref="A43:A44"/>
    <mergeCell ref="Z16:AA22"/>
    <mergeCell ref="A9:F9"/>
    <mergeCell ref="A10:F10"/>
    <mergeCell ref="A11:F11"/>
    <mergeCell ref="A12:F12"/>
    <mergeCell ref="Q14:R14"/>
    <mergeCell ref="Q15:R15"/>
    <mergeCell ref="S14:T14"/>
    <mergeCell ref="S15:T15"/>
    <mergeCell ref="L14:P14"/>
    <mergeCell ref="L15:P15"/>
    <mergeCell ref="I11:J11"/>
    <mergeCell ref="K11:M11"/>
    <mergeCell ref="I12:W12"/>
    <mergeCell ref="P11:W11"/>
    <mergeCell ref="N11:O11"/>
    <mergeCell ref="G14:H14"/>
    <mergeCell ref="G15:H15"/>
    <mergeCell ref="Z9:AA9"/>
    <mergeCell ref="X9:Y9"/>
    <mergeCell ref="X16:Y22"/>
    <mergeCell ref="L10:P10"/>
    <mergeCell ref="V41:V42"/>
    <mergeCell ref="P33:Q33"/>
    <mergeCell ref="P29:Q29"/>
    <mergeCell ref="L20:M20"/>
    <mergeCell ref="I9:J9"/>
    <mergeCell ref="A20:A22"/>
    <mergeCell ref="A16:K16"/>
    <mergeCell ref="I101:J101"/>
    <mergeCell ref="I81:J81"/>
    <mergeCell ref="I65:J65"/>
    <mergeCell ref="I79:J79"/>
    <mergeCell ref="I69:J69"/>
    <mergeCell ref="I67:J67"/>
    <mergeCell ref="I83:J83"/>
    <mergeCell ref="I85:J85"/>
    <mergeCell ref="I53:J53"/>
    <mergeCell ref="I55:J55"/>
    <mergeCell ref="I57:J57"/>
    <mergeCell ref="I59:J59"/>
    <mergeCell ref="I61:J61"/>
    <mergeCell ref="I63:J63"/>
    <mergeCell ref="I71:J71"/>
    <mergeCell ref="A33:A34"/>
    <mergeCell ref="A39:A40"/>
    <mergeCell ref="G34:H34"/>
    <mergeCell ref="G36:H36"/>
    <mergeCell ref="B41:B42"/>
    <mergeCell ref="B39:B40"/>
    <mergeCell ref="C39:C40"/>
    <mergeCell ref="D39:F39"/>
    <mergeCell ref="G44:H44"/>
    <mergeCell ref="W33:W34"/>
    <mergeCell ref="D35:F35"/>
    <mergeCell ref="T33:T34"/>
    <mergeCell ref="T35:T36"/>
    <mergeCell ref="I33:J33"/>
    <mergeCell ref="I35:J35"/>
    <mergeCell ref="D34:F34"/>
    <mergeCell ref="D36:F36"/>
    <mergeCell ref="U41:U42"/>
    <mergeCell ref="D40:F40"/>
    <mergeCell ref="D41:F41"/>
    <mergeCell ref="G40:H40"/>
    <mergeCell ref="G42:H42"/>
    <mergeCell ref="K33:K34"/>
    <mergeCell ref="K35:K36"/>
    <mergeCell ref="K41:K42"/>
    <mergeCell ref="W41:W42"/>
    <mergeCell ref="W51:W52"/>
    <mergeCell ref="V47:V48"/>
    <mergeCell ref="W47:W48"/>
    <mergeCell ref="V53:V54"/>
    <mergeCell ref="W53:W54"/>
    <mergeCell ref="P53:Q53"/>
    <mergeCell ref="T51:T52"/>
    <mergeCell ref="T53:T54"/>
    <mergeCell ref="T49:T50"/>
    <mergeCell ref="P51:Q51"/>
    <mergeCell ref="R48:S48"/>
    <mergeCell ref="R50:S50"/>
    <mergeCell ref="R52:S52"/>
    <mergeCell ref="R54:S54"/>
    <mergeCell ref="U47:U48"/>
    <mergeCell ref="T47:T48"/>
    <mergeCell ref="W61:W62"/>
    <mergeCell ref="W57:W58"/>
    <mergeCell ref="W35:W36"/>
    <mergeCell ref="W45:W46"/>
    <mergeCell ref="V45:V46"/>
    <mergeCell ref="U45:U46"/>
    <mergeCell ref="V39:V40"/>
    <mergeCell ref="V35:V36"/>
    <mergeCell ref="V37:V38"/>
    <mergeCell ref="W39:W40"/>
    <mergeCell ref="U43:U44"/>
    <mergeCell ref="W43:W44"/>
    <mergeCell ref="W37:W38"/>
    <mergeCell ref="U39:U40"/>
    <mergeCell ref="U35:U36"/>
    <mergeCell ref="V57:V58"/>
    <mergeCell ref="U49:U50"/>
    <mergeCell ref="U53:U54"/>
    <mergeCell ref="U59:U60"/>
    <mergeCell ref="V59:V60"/>
    <mergeCell ref="U51:U52"/>
    <mergeCell ref="V49:V50"/>
    <mergeCell ref="V51:V52"/>
    <mergeCell ref="W49:W50"/>
    <mergeCell ref="I103:L103"/>
    <mergeCell ref="U103:V103"/>
    <mergeCell ref="T45:T46"/>
    <mergeCell ref="V31:V32"/>
    <mergeCell ref="V33:V34"/>
    <mergeCell ref="U33:U34"/>
    <mergeCell ref="C31:C32"/>
    <mergeCell ref="T61:T62"/>
    <mergeCell ref="T81:T82"/>
    <mergeCell ref="T101:T102"/>
    <mergeCell ref="T37:T38"/>
    <mergeCell ref="T39:T40"/>
    <mergeCell ref="V43:V44"/>
    <mergeCell ref="T41:T42"/>
    <mergeCell ref="P39:Q39"/>
    <mergeCell ref="T43:T44"/>
    <mergeCell ref="U75:U76"/>
    <mergeCell ref="V75:V76"/>
    <mergeCell ref="V65:V66"/>
    <mergeCell ref="V69:V70"/>
    <mergeCell ref="U73:U74"/>
    <mergeCell ref="V73:V74"/>
    <mergeCell ref="C51:C52"/>
    <mergeCell ref="C41:C42"/>
    <mergeCell ref="A37:A38"/>
    <mergeCell ref="B37:B38"/>
    <mergeCell ref="C37:C38"/>
    <mergeCell ref="D49:F49"/>
    <mergeCell ref="D37:F37"/>
    <mergeCell ref="D42:F42"/>
    <mergeCell ref="D43:F43"/>
    <mergeCell ref="B43:B44"/>
    <mergeCell ref="D51:F51"/>
    <mergeCell ref="D38:F38"/>
    <mergeCell ref="C47:C48"/>
    <mergeCell ref="B49:B50"/>
    <mergeCell ref="A47:A48"/>
    <mergeCell ref="A49:A50"/>
    <mergeCell ref="A51:A52"/>
    <mergeCell ref="A41:A42"/>
    <mergeCell ref="D50:F50"/>
    <mergeCell ref="B47:B48"/>
    <mergeCell ref="C49:C50"/>
    <mergeCell ref="A45:A46"/>
    <mergeCell ref="P37:Q37"/>
    <mergeCell ref="P35:Q35"/>
    <mergeCell ref="C45:C46"/>
    <mergeCell ref="P47:Q47"/>
    <mergeCell ref="K45:K46"/>
    <mergeCell ref="I43:J43"/>
    <mergeCell ref="P45:Q45"/>
    <mergeCell ref="K43:K44"/>
    <mergeCell ref="I45:J45"/>
    <mergeCell ref="I47:J47"/>
    <mergeCell ref="P41:Q41"/>
    <mergeCell ref="I41:J41"/>
    <mergeCell ref="K37:K38"/>
    <mergeCell ref="K39:K40"/>
    <mergeCell ref="P43:Q43"/>
    <mergeCell ref="B33:B34"/>
    <mergeCell ref="C33:C34"/>
    <mergeCell ref="I37:J37"/>
    <mergeCell ref="I39:J39"/>
    <mergeCell ref="I49:J49"/>
    <mergeCell ref="B35:B36"/>
    <mergeCell ref="C35:C36"/>
    <mergeCell ref="C57:C58"/>
    <mergeCell ref="B57:B58"/>
    <mergeCell ref="C53:C54"/>
    <mergeCell ref="D53:F53"/>
    <mergeCell ref="D54:F54"/>
    <mergeCell ref="D55:F55"/>
    <mergeCell ref="D56:F56"/>
    <mergeCell ref="D57:F57"/>
    <mergeCell ref="D58:F58"/>
    <mergeCell ref="B51:B52"/>
    <mergeCell ref="B45:B46"/>
    <mergeCell ref="D52:F52"/>
    <mergeCell ref="D44:F44"/>
    <mergeCell ref="I51:J51"/>
    <mergeCell ref="G38:H38"/>
    <mergeCell ref="C43:C44"/>
    <mergeCell ref="D33:F33"/>
    <mergeCell ref="A57:A58"/>
    <mergeCell ref="A53:A54"/>
    <mergeCell ref="D45:F45"/>
    <mergeCell ref="D46:F46"/>
    <mergeCell ref="D47:F47"/>
    <mergeCell ref="D48:F48"/>
    <mergeCell ref="A59:A60"/>
    <mergeCell ref="B59:B60"/>
    <mergeCell ref="C59:C60"/>
    <mergeCell ref="A55:A56"/>
    <mergeCell ref="B55:B56"/>
    <mergeCell ref="C55:C56"/>
    <mergeCell ref="B53:B54"/>
    <mergeCell ref="A77:A78"/>
    <mergeCell ref="B77:B78"/>
    <mergeCell ref="C77:C78"/>
    <mergeCell ref="A83:A84"/>
    <mergeCell ref="A67:A68"/>
    <mergeCell ref="B67:B68"/>
    <mergeCell ref="C67:C68"/>
    <mergeCell ref="A65:A66"/>
    <mergeCell ref="B65:B66"/>
    <mergeCell ref="C65:C66"/>
    <mergeCell ref="A69:A70"/>
    <mergeCell ref="B69:B70"/>
    <mergeCell ref="C69:C70"/>
    <mergeCell ref="A73:A74"/>
    <mergeCell ref="B73:B74"/>
    <mergeCell ref="C73:C74"/>
    <mergeCell ref="A75:A76"/>
    <mergeCell ref="B75:B76"/>
    <mergeCell ref="C75:C76"/>
    <mergeCell ref="A79:A80"/>
    <mergeCell ref="B79:B80"/>
    <mergeCell ref="A71:A72"/>
    <mergeCell ref="B71:B72"/>
    <mergeCell ref="C71:C72"/>
    <mergeCell ref="A63:A64"/>
    <mergeCell ref="B63:B64"/>
    <mergeCell ref="C63:C64"/>
    <mergeCell ref="D63:F63"/>
    <mergeCell ref="D64:F64"/>
    <mergeCell ref="C61:C62"/>
    <mergeCell ref="D61:F61"/>
    <mergeCell ref="D59:F59"/>
    <mergeCell ref="D60:F60"/>
    <mergeCell ref="D62:F62"/>
    <mergeCell ref="A61:A62"/>
    <mergeCell ref="B61:B62"/>
    <mergeCell ref="T59:T60"/>
    <mergeCell ref="W59:W60"/>
    <mergeCell ref="W67:W68"/>
    <mergeCell ref="W69:W70"/>
    <mergeCell ref="P69:Q69"/>
    <mergeCell ref="K55:K56"/>
    <mergeCell ref="D66:F66"/>
    <mergeCell ref="T65:T66"/>
    <mergeCell ref="K59:K60"/>
    <mergeCell ref="K61:K62"/>
    <mergeCell ref="K63:K64"/>
    <mergeCell ref="K65:K66"/>
    <mergeCell ref="K67:K68"/>
    <mergeCell ref="K69:K70"/>
    <mergeCell ref="V67:V68"/>
    <mergeCell ref="V63:V64"/>
    <mergeCell ref="W63:W64"/>
    <mergeCell ref="T63:T64"/>
    <mergeCell ref="P65:Q65"/>
    <mergeCell ref="U65:U66"/>
    <mergeCell ref="P55:Q55"/>
    <mergeCell ref="T55:T56"/>
    <mergeCell ref="T57:T58"/>
    <mergeCell ref="V55:V56"/>
    <mergeCell ref="P73:Q73"/>
    <mergeCell ref="I73:J73"/>
    <mergeCell ref="D77:F77"/>
    <mergeCell ref="D78:F78"/>
    <mergeCell ref="K71:K72"/>
    <mergeCell ref="T69:T70"/>
    <mergeCell ref="T67:T68"/>
    <mergeCell ref="P67:Q67"/>
    <mergeCell ref="I77:J77"/>
    <mergeCell ref="G70:H70"/>
    <mergeCell ref="G72:H72"/>
    <mergeCell ref="G74:H74"/>
    <mergeCell ref="I75:J75"/>
    <mergeCell ref="T71:T72"/>
    <mergeCell ref="R74:S74"/>
    <mergeCell ref="R76:S76"/>
    <mergeCell ref="R78:S78"/>
    <mergeCell ref="G76:H76"/>
    <mergeCell ref="K73:K74"/>
    <mergeCell ref="K75:K76"/>
    <mergeCell ref="D74:F74"/>
    <mergeCell ref="D73:F73"/>
    <mergeCell ref="P71:Q71"/>
    <mergeCell ref="T75:T76"/>
    <mergeCell ref="C87:C88"/>
    <mergeCell ref="A85:A86"/>
    <mergeCell ref="B85:B86"/>
    <mergeCell ref="C85:C86"/>
    <mergeCell ref="P85:Q85"/>
    <mergeCell ref="P87:Q87"/>
    <mergeCell ref="G88:H88"/>
    <mergeCell ref="V83:V84"/>
    <mergeCell ref="W87:W88"/>
    <mergeCell ref="K85:K86"/>
    <mergeCell ref="K87:K88"/>
    <mergeCell ref="A87:A88"/>
    <mergeCell ref="B87:B88"/>
    <mergeCell ref="I87:J87"/>
    <mergeCell ref="T85:T86"/>
    <mergeCell ref="T87:T88"/>
    <mergeCell ref="D86:F86"/>
    <mergeCell ref="D87:F87"/>
    <mergeCell ref="D88:F88"/>
    <mergeCell ref="G86:H86"/>
    <mergeCell ref="U87:U88"/>
    <mergeCell ref="D85:F85"/>
    <mergeCell ref="W85:W86"/>
    <mergeCell ref="V85:V86"/>
    <mergeCell ref="A81:A82"/>
    <mergeCell ref="B81:B82"/>
    <mergeCell ref="D79:F79"/>
    <mergeCell ref="D80:F80"/>
    <mergeCell ref="T79:T80"/>
    <mergeCell ref="B83:B84"/>
    <mergeCell ref="C83:C84"/>
    <mergeCell ref="T83:T84"/>
    <mergeCell ref="U83:U84"/>
    <mergeCell ref="D83:F83"/>
    <mergeCell ref="D84:F84"/>
    <mergeCell ref="K83:K84"/>
    <mergeCell ref="G82:H82"/>
    <mergeCell ref="G84:H84"/>
    <mergeCell ref="G80:H80"/>
    <mergeCell ref="K81:K82"/>
    <mergeCell ref="C81:C82"/>
    <mergeCell ref="D81:F81"/>
    <mergeCell ref="P81:Q81"/>
    <mergeCell ref="K79:K80"/>
    <mergeCell ref="C79:C80"/>
    <mergeCell ref="D82:F82"/>
    <mergeCell ref="P83:Q83"/>
    <mergeCell ref="R80:S80"/>
    <mergeCell ref="A89:A90"/>
    <mergeCell ref="B89:B90"/>
    <mergeCell ref="C89:C90"/>
    <mergeCell ref="U89:U90"/>
    <mergeCell ref="V89:V90"/>
    <mergeCell ref="W89:W90"/>
    <mergeCell ref="T89:T90"/>
    <mergeCell ref="P89:Q89"/>
    <mergeCell ref="G90:H90"/>
    <mergeCell ref="I89:J89"/>
    <mergeCell ref="K89:K90"/>
    <mergeCell ref="D89:F89"/>
    <mergeCell ref="D90:F90"/>
    <mergeCell ref="A91:A92"/>
    <mergeCell ref="B91:B92"/>
    <mergeCell ref="C91:C92"/>
    <mergeCell ref="U91:U92"/>
    <mergeCell ref="V91:V92"/>
    <mergeCell ref="W91:W92"/>
    <mergeCell ref="T91:T92"/>
    <mergeCell ref="P91:Q91"/>
    <mergeCell ref="G92:H92"/>
    <mergeCell ref="I91:J91"/>
    <mergeCell ref="K91:K92"/>
    <mergeCell ref="D91:F91"/>
    <mergeCell ref="D92:F92"/>
    <mergeCell ref="A93:A94"/>
    <mergeCell ref="B93:B94"/>
    <mergeCell ref="C93:C94"/>
    <mergeCell ref="U93:U94"/>
    <mergeCell ref="V93:V94"/>
    <mergeCell ref="W93:W94"/>
    <mergeCell ref="D94:F94"/>
    <mergeCell ref="T93:T94"/>
    <mergeCell ref="P93:Q93"/>
    <mergeCell ref="I93:J93"/>
    <mergeCell ref="G94:H94"/>
    <mergeCell ref="K93:K94"/>
    <mergeCell ref="D93:F93"/>
    <mergeCell ref="A95:A96"/>
    <mergeCell ref="B95:B96"/>
    <mergeCell ref="C95:C96"/>
    <mergeCell ref="U95:U96"/>
    <mergeCell ref="W95:W96"/>
    <mergeCell ref="D95:F95"/>
    <mergeCell ref="D96:F96"/>
    <mergeCell ref="T95:T96"/>
    <mergeCell ref="P95:Q95"/>
    <mergeCell ref="I95:J95"/>
    <mergeCell ref="G96:H96"/>
    <mergeCell ref="K95:K96"/>
    <mergeCell ref="V95:V96"/>
    <mergeCell ref="A97:A98"/>
    <mergeCell ref="B97:B98"/>
    <mergeCell ref="C97:C98"/>
    <mergeCell ref="D97:F97"/>
    <mergeCell ref="D98:F98"/>
    <mergeCell ref="P97:Q97"/>
    <mergeCell ref="A101:A102"/>
    <mergeCell ref="B101:B102"/>
    <mergeCell ref="A99:A100"/>
    <mergeCell ref="B99:B100"/>
    <mergeCell ref="C99:C100"/>
    <mergeCell ref="C101:C102"/>
    <mergeCell ref="D101:F101"/>
    <mergeCell ref="D102:F102"/>
    <mergeCell ref="G98:H98"/>
    <mergeCell ref="G100:H100"/>
    <mergeCell ref="G102:H102"/>
    <mergeCell ref="P99:Q99"/>
    <mergeCell ref="P101:Q101"/>
    <mergeCell ref="K99:K100"/>
    <mergeCell ref="K101:K102"/>
    <mergeCell ref="K97:K98"/>
    <mergeCell ref="I97:J97"/>
    <mergeCell ref="I99:J99"/>
    <mergeCell ref="W83:W84"/>
    <mergeCell ref="V61:V62"/>
    <mergeCell ref="V81:V82"/>
    <mergeCell ref="U55:U56"/>
    <mergeCell ref="V71:V72"/>
    <mergeCell ref="W71:W72"/>
    <mergeCell ref="U67:U68"/>
    <mergeCell ref="U79:U80"/>
    <mergeCell ref="V79:V80"/>
    <mergeCell ref="W81:W82"/>
    <mergeCell ref="U77:U78"/>
    <mergeCell ref="V77:V78"/>
    <mergeCell ref="W77:W78"/>
    <mergeCell ref="W65:W66"/>
    <mergeCell ref="W73:W74"/>
    <mergeCell ref="W75:W76"/>
    <mergeCell ref="U69:U70"/>
    <mergeCell ref="W79:W80"/>
    <mergeCell ref="W55:W56"/>
    <mergeCell ref="U57:U58"/>
    <mergeCell ref="U63:U64"/>
    <mergeCell ref="U61:U62"/>
    <mergeCell ref="U81:U82"/>
    <mergeCell ref="U71:U72"/>
    <mergeCell ref="A1:Q1"/>
    <mergeCell ref="R1:W1"/>
    <mergeCell ref="U23:U24"/>
    <mergeCell ref="T20:T22"/>
    <mergeCell ref="U14:U15"/>
    <mergeCell ref="U37:U38"/>
    <mergeCell ref="R9:V9"/>
    <mergeCell ref="B13:F13"/>
    <mergeCell ref="A15:F15"/>
    <mergeCell ref="A14:F14"/>
    <mergeCell ref="A7:C7"/>
    <mergeCell ref="P3:Q4"/>
    <mergeCell ref="A2:F2"/>
    <mergeCell ref="A4:C4"/>
    <mergeCell ref="A31:A32"/>
    <mergeCell ref="D30:F30"/>
    <mergeCell ref="B29:B30"/>
    <mergeCell ref="D22:F22"/>
    <mergeCell ref="I21:J21"/>
    <mergeCell ref="N22:O22"/>
    <mergeCell ref="N20:O21"/>
    <mergeCell ref="T29:T30"/>
    <mergeCell ref="T31:T32"/>
    <mergeCell ref="A23:A24"/>
    <mergeCell ref="P75:Q75"/>
    <mergeCell ref="V97:V98"/>
    <mergeCell ref="W97:W98"/>
    <mergeCell ref="T77:T78"/>
    <mergeCell ref="P77:Q77"/>
    <mergeCell ref="U85:U86"/>
    <mergeCell ref="K47:K48"/>
    <mergeCell ref="K49:K50"/>
    <mergeCell ref="K51:K52"/>
    <mergeCell ref="K53:K54"/>
    <mergeCell ref="P59:Q59"/>
    <mergeCell ref="P61:Q61"/>
    <mergeCell ref="P63:Q63"/>
    <mergeCell ref="P79:Q79"/>
    <mergeCell ref="V87:V88"/>
    <mergeCell ref="K77:K78"/>
    <mergeCell ref="T73:T74"/>
    <mergeCell ref="K57:K58"/>
    <mergeCell ref="P49:Q49"/>
    <mergeCell ref="P57:Q57"/>
    <mergeCell ref="R56:S56"/>
    <mergeCell ref="R58:S58"/>
    <mergeCell ref="R60:S60"/>
    <mergeCell ref="R62:S62"/>
    <mergeCell ref="V99:V100"/>
    <mergeCell ref="W99:W100"/>
    <mergeCell ref="U99:U100"/>
    <mergeCell ref="U101:U102"/>
    <mergeCell ref="T99:T100"/>
    <mergeCell ref="T97:T98"/>
    <mergeCell ref="V101:V102"/>
    <mergeCell ref="U97:U98"/>
    <mergeCell ref="W101:W102"/>
    <mergeCell ref="D99:F99"/>
    <mergeCell ref="D100:F100"/>
    <mergeCell ref="G46:H46"/>
    <mergeCell ref="G48:H48"/>
    <mergeCell ref="G50:H50"/>
    <mergeCell ref="G52:H52"/>
    <mergeCell ref="G54:H54"/>
    <mergeCell ref="G56:H56"/>
    <mergeCell ref="G58:H58"/>
    <mergeCell ref="G60:H60"/>
    <mergeCell ref="G62:H62"/>
    <mergeCell ref="G64:H64"/>
    <mergeCell ref="G66:H66"/>
    <mergeCell ref="G68:H68"/>
    <mergeCell ref="D71:F71"/>
    <mergeCell ref="D72:F72"/>
    <mergeCell ref="G78:H78"/>
    <mergeCell ref="D69:F69"/>
    <mergeCell ref="D70:F70"/>
    <mergeCell ref="D65:F65"/>
    <mergeCell ref="D67:F67"/>
    <mergeCell ref="D68:F68"/>
    <mergeCell ref="D75:F75"/>
    <mergeCell ref="D76:F76"/>
    <mergeCell ref="G32:H32"/>
    <mergeCell ref="I27:J27"/>
    <mergeCell ref="I29:J29"/>
    <mergeCell ref="D31:F31"/>
    <mergeCell ref="A25:A26"/>
    <mergeCell ref="I23:J23"/>
    <mergeCell ref="I25:J25"/>
    <mergeCell ref="G26:H26"/>
    <mergeCell ref="D23:F23"/>
    <mergeCell ref="D24:F24"/>
    <mergeCell ref="C29:C30"/>
    <mergeCell ref="D29:F29"/>
    <mergeCell ref="B27:B28"/>
    <mergeCell ref="A27:A28"/>
    <mergeCell ref="D26:F26"/>
    <mergeCell ref="A29:A30"/>
    <mergeCell ref="D27:F27"/>
    <mergeCell ref="D28:F28"/>
    <mergeCell ref="G28:H28"/>
    <mergeCell ref="G30:H30"/>
    <mergeCell ref="P31:Q31"/>
    <mergeCell ref="U29:U30"/>
    <mergeCell ref="V25:V26"/>
    <mergeCell ref="W31:W32"/>
    <mergeCell ref="U20:U22"/>
    <mergeCell ref="D32:F32"/>
    <mergeCell ref="B31:B32"/>
    <mergeCell ref="C27:C28"/>
    <mergeCell ref="G24:H24"/>
    <mergeCell ref="W29:W30"/>
    <mergeCell ref="K25:K26"/>
    <mergeCell ref="K27:K28"/>
    <mergeCell ref="K29:K30"/>
    <mergeCell ref="K31:K32"/>
    <mergeCell ref="K23:K24"/>
    <mergeCell ref="K20:K22"/>
    <mergeCell ref="V20:V22"/>
    <mergeCell ref="T23:T24"/>
    <mergeCell ref="U31:U32"/>
    <mergeCell ref="V29:V30"/>
    <mergeCell ref="I31:J31"/>
    <mergeCell ref="G22:H22"/>
    <mergeCell ref="H20:H21"/>
    <mergeCell ref="D25:F25"/>
    <mergeCell ref="W23:W24"/>
    <mergeCell ref="W20:W22"/>
    <mergeCell ref="A18:K18"/>
    <mergeCell ref="A19:K19"/>
    <mergeCell ref="A17:K17"/>
    <mergeCell ref="P23:Q23"/>
    <mergeCell ref="P20:Q20"/>
    <mergeCell ref="P21:Q21"/>
    <mergeCell ref="D20:F20"/>
    <mergeCell ref="D21:F21"/>
    <mergeCell ref="R20:S20"/>
    <mergeCell ref="L16:W19"/>
    <mergeCell ref="AE16:AE22"/>
    <mergeCell ref="B20:B22"/>
    <mergeCell ref="B25:B26"/>
    <mergeCell ref="B23:B24"/>
    <mergeCell ref="C25:C26"/>
    <mergeCell ref="P27:Q27"/>
    <mergeCell ref="T27:T28"/>
    <mergeCell ref="T25:T26"/>
    <mergeCell ref="V23:V24"/>
    <mergeCell ref="C23:C24"/>
    <mergeCell ref="C20:C22"/>
    <mergeCell ref="P25:Q25"/>
    <mergeCell ref="W25:W26"/>
    <mergeCell ref="AD16:AD22"/>
    <mergeCell ref="G20:G21"/>
    <mergeCell ref="AB16:AC22"/>
    <mergeCell ref="R22:S22"/>
    <mergeCell ref="R24:S24"/>
    <mergeCell ref="R26:S26"/>
    <mergeCell ref="R28:S28"/>
    <mergeCell ref="U27:U28"/>
    <mergeCell ref="V27:V28"/>
    <mergeCell ref="W27:W28"/>
    <mergeCell ref="U25:U26"/>
    <mergeCell ref="R30:S30"/>
    <mergeCell ref="R32:S32"/>
    <mergeCell ref="R34:S34"/>
    <mergeCell ref="R36:S36"/>
    <mergeCell ref="R38:S38"/>
    <mergeCell ref="R40:S40"/>
    <mergeCell ref="R42:S42"/>
    <mergeCell ref="R44:S44"/>
    <mergeCell ref="R46:S46"/>
    <mergeCell ref="R64:S64"/>
    <mergeCell ref="R66:S66"/>
    <mergeCell ref="R68:S68"/>
    <mergeCell ref="R70:S70"/>
    <mergeCell ref="R72:S72"/>
    <mergeCell ref="R100:S100"/>
    <mergeCell ref="R102:S102"/>
    <mergeCell ref="R82:S82"/>
    <mergeCell ref="R84:S84"/>
    <mergeCell ref="R86:S86"/>
    <mergeCell ref="R88:S88"/>
    <mergeCell ref="R90:S90"/>
    <mergeCell ref="R92:S92"/>
    <mergeCell ref="R94:S94"/>
    <mergeCell ref="R96:S96"/>
    <mergeCell ref="R98:S98"/>
  </mergeCells>
  <phoneticPr fontId="0" type="noConversion"/>
  <conditionalFormatting sqref="W3:W6 Q5:Q6 K5:K7 X9:Y12 X13">
    <cfRule type="cellIs" dxfId="1202" priority="33226" operator="equal">
      <formula>"bitte angeben"</formula>
    </cfRule>
  </conditionalFormatting>
  <conditionalFormatting sqref="Q9:Q10 Q13">
    <cfRule type="cellIs" dxfId="1201" priority="33129" operator="equal">
      <formula>"bitte angeben"</formula>
    </cfRule>
  </conditionalFormatting>
  <conditionalFormatting sqref="L16">
    <cfRule type="cellIs" dxfId="1200" priority="31891" operator="equal">
      <formula>"Bemerkungen:"</formula>
    </cfRule>
  </conditionalFormatting>
  <conditionalFormatting sqref="K9">
    <cfRule type="cellIs" dxfId="1199" priority="23837" operator="equal">
      <formula>"bitte angeben"</formula>
    </cfRule>
  </conditionalFormatting>
  <conditionalFormatting sqref="D5">
    <cfRule type="cellIs" dxfId="1198" priority="21888" operator="equal">
      <formula>"bitte auswählen"</formula>
    </cfRule>
  </conditionalFormatting>
  <conditionalFormatting sqref="D6">
    <cfRule type="cellIs" dxfId="1197" priority="21885" operator="equal">
      <formula>"bitte auswählen"</formula>
    </cfRule>
  </conditionalFormatting>
  <conditionalFormatting sqref="D6">
    <cfRule type="cellIs" dxfId="1196" priority="21884" operator="equal">
      <formula>"bitte Straße und Hausnummer angeben"</formula>
    </cfRule>
  </conditionalFormatting>
  <conditionalFormatting sqref="D7:D8">
    <cfRule type="cellIs" dxfId="1195" priority="21881" operator="equal">
      <formula>"bitte angeben"</formula>
    </cfRule>
  </conditionalFormatting>
  <conditionalFormatting sqref="I4:O4 I3">
    <cfRule type="cellIs" dxfId="1194" priority="17349" operator="equal">
      <formula>"Bitte Belege einreichen."</formula>
    </cfRule>
  </conditionalFormatting>
  <conditionalFormatting sqref="P3">
    <cfRule type="cellIs" dxfId="1193" priority="16147" operator="equal">
      <formula>"bitte angeben"</formula>
    </cfRule>
  </conditionalFormatting>
  <conditionalFormatting sqref="P3:Q4">
    <cfRule type="cellIs" dxfId="1192" priority="16146" operator="equal">
      <formula>"Belege fehlen"</formula>
    </cfRule>
  </conditionalFormatting>
  <conditionalFormatting sqref="A14:F14">
    <cfRule type="cellIs" dxfId="1191" priority="13045" operator="equal">
      <formula>"Die obigen Angaben in den Zeilen 5 bis 12 sind vollständig"</formula>
    </cfRule>
  </conditionalFormatting>
  <conditionalFormatting sqref="T23:T24">
    <cfRule type="cellIs" dxfId="1190" priority="9287" operator="notEqual">
      <formula>""</formula>
    </cfRule>
  </conditionalFormatting>
  <conditionalFormatting sqref="V14:V15">
    <cfRule type="cellIs" dxfId="1189" priority="4847" operator="lessThan">
      <formula>Z9</formula>
    </cfRule>
  </conditionalFormatting>
  <conditionalFormatting sqref="V14">
    <cfRule type="cellIs" dxfId="1188" priority="33227" operator="greaterThan">
      <formula>$K$9</formula>
    </cfRule>
    <cfRule type="cellIs" dxfId="1187" priority="33228" operator="lessThan">
      <formula>EDATE($K$9,-6)</formula>
    </cfRule>
  </conditionalFormatting>
  <conditionalFormatting sqref="W14:W15">
    <cfRule type="cellIs" dxfId="1186" priority="3695" operator="lessThan">
      <formula>Z9</formula>
    </cfRule>
  </conditionalFormatting>
  <conditionalFormatting sqref="W14">
    <cfRule type="cellIs" dxfId="1185" priority="3696" operator="greaterThan">
      <formula>$K$9</formula>
    </cfRule>
    <cfRule type="cellIs" dxfId="1184" priority="3697" operator="lessThan">
      <formula>EDATE($K$9,-6)</formula>
    </cfRule>
  </conditionalFormatting>
  <conditionalFormatting sqref="G9:G12">
    <cfRule type="cellIs" dxfId="1183" priority="3533" operator="equal">
      <formula>"bitte auswählen"</formula>
    </cfRule>
  </conditionalFormatting>
  <conditionalFormatting sqref="G9:G12">
    <cfRule type="cellIs" dxfId="1182" priority="3532" operator="equal">
      <formula>"bitte Straße und Hausnummer angeben"</formula>
    </cfRule>
  </conditionalFormatting>
  <conditionalFormatting sqref="M34 M36 M38 M40 M42 M44 M46 M48 M50 M52 M54 M56 M58 M60 M62 M64 M66 M68 M70 M72 M74 M76 M78 M80 M82 M84 M86 M88 M90 M92 M94 M96 M98 M100">
    <cfRule type="cellIs" dxfId="1181" priority="1421" operator="greaterThan">
      <formula>0</formula>
    </cfRule>
    <cfRule type="expression" dxfId="1180" priority="1422">
      <formula>K33="Dienst-reise"</formula>
    </cfRule>
    <cfRule type="expression" dxfId="1179" priority="2517">
      <formula>M33&lt;M34</formula>
    </cfRule>
  </conditionalFormatting>
  <conditionalFormatting sqref="Y14">
    <cfRule type="cellIs" dxfId="1178" priority="2516" operator="equal">
      <formula>"bitte angeben"</formula>
    </cfRule>
  </conditionalFormatting>
  <conditionalFormatting sqref="Y13">
    <cfRule type="cellIs" dxfId="1177" priority="2515" operator="equal">
      <formula>"bitte angeben"</formula>
    </cfRule>
  </conditionalFormatting>
  <conditionalFormatting sqref="T25:T26">
    <cfRule type="cellIs" dxfId="1176" priority="2514" operator="notEqual">
      <formula>""</formula>
    </cfRule>
  </conditionalFormatting>
  <conditionalFormatting sqref="T27:T28">
    <cfRule type="cellIs" dxfId="1175" priority="2486" operator="notEqual">
      <formula>""</formula>
    </cfRule>
  </conditionalFormatting>
  <conditionalFormatting sqref="T29:T30">
    <cfRule type="cellIs" dxfId="1174" priority="2458" operator="notEqual">
      <formula>""</formula>
    </cfRule>
  </conditionalFormatting>
  <conditionalFormatting sqref="T31:T32">
    <cfRule type="cellIs" dxfId="1173" priority="2430" operator="notEqual">
      <formula>""</formula>
    </cfRule>
  </conditionalFormatting>
  <conditionalFormatting sqref="T33:T34">
    <cfRule type="cellIs" dxfId="1172" priority="2402" operator="notEqual">
      <formula>""</formula>
    </cfRule>
  </conditionalFormatting>
  <conditionalFormatting sqref="P34">
    <cfRule type="cellIs" dxfId="1171" priority="2398" operator="greaterThan">
      <formula>H33*IF(G34="hin und zurück",2,1)</formula>
    </cfRule>
  </conditionalFormatting>
  <conditionalFormatting sqref="D33:E33">
    <cfRule type="cellIs" dxfId="1170" priority="2382" operator="equal">
      <formula>"sonstiger Ort (bitte unter Bemerkung eintragen)"</formula>
    </cfRule>
    <cfRule type="cellIs" dxfId="1169" priority="2385" operator="equal">
      <formula>"bitte auswählen"</formula>
    </cfRule>
    <cfRule type="cellIs" dxfId="1168" priority="2386" operator="equal">
      <formula>"sonstiges (bitte unter Bemerkungen eintragen)"</formula>
    </cfRule>
  </conditionalFormatting>
  <conditionalFormatting sqref="D34:E34">
    <cfRule type="cellIs" dxfId="1167" priority="2383" operator="equal">
      <formula>"Sonstiges Ziel (bitte unter Bemerkung eintragen)"</formula>
    </cfRule>
    <cfRule type="cellIs" dxfId="1166" priority="2384" operator="equal">
      <formula>"bitte auswählen"</formula>
    </cfRule>
  </conditionalFormatting>
  <conditionalFormatting sqref="D34:F34">
    <cfRule type="cellIs" dxfId="1165" priority="2380" operator="equal">
      <formula>"Friedrich-Gymnasium (Freiburg)"</formula>
    </cfRule>
    <cfRule type="cellIs" dxfId="1164" priority="2381" operator="equal">
      <formula>"Kepler-Gymnasium (Freiburg)"</formula>
    </cfRule>
  </conditionalFormatting>
  <conditionalFormatting sqref="K33:K34">
    <cfRule type="cellIs" dxfId="1163" priority="2379" operator="equal">
      <formula>"Dienst-gang"</formula>
    </cfRule>
  </conditionalFormatting>
  <conditionalFormatting sqref="C33">
    <cfRule type="cellIs" dxfId="1162" priority="2396" operator="lessThan">
      <formula>EDATE($K$9,-6)</formula>
    </cfRule>
    <cfRule type="cellIs" dxfId="1161" priority="2397" operator="greaterThan">
      <formula>$K$9</formula>
    </cfRule>
  </conditionalFormatting>
  <conditionalFormatting sqref="T35:T36">
    <cfRule type="cellIs" dxfId="1160" priority="2374" operator="notEqual">
      <formula>""</formula>
    </cfRule>
  </conditionalFormatting>
  <conditionalFormatting sqref="P36">
    <cfRule type="cellIs" dxfId="1159" priority="2370" operator="greaterThan">
      <formula>H35*IF(G36="hin und zurück",2,1)</formula>
    </cfRule>
  </conditionalFormatting>
  <conditionalFormatting sqref="D35:E35">
    <cfRule type="cellIs" dxfId="1158" priority="2354" operator="equal">
      <formula>"sonstiger Ort (bitte unter Bemerkung eintragen)"</formula>
    </cfRule>
    <cfRule type="cellIs" dxfId="1157" priority="2357" operator="equal">
      <formula>"bitte auswählen"</formula>
    </cfRule>
    <cfRule type="cellIs" dxfId="1156" priority="2358" operator="equal">
      <formula>"sonstiges (bitte unter Bemerkungen eintragen)"</formula>
    </cfRule>
  </conditionalFormatting>
  <conditionalFormatting sqref="D36:E36">
    <cfRule type="cellIs" dxfId="1155" priority="2355" operator="equal">
      <formula>"Sonstiges Ziel (bitte unter Bemerkung eintragen)"</formula>
    </cfRule>
    <cfRule type="cellIs" dxfId="1154" priority="2356" operator="equal">
      <formula>"bitte auswählen"</formula>
    </cfRule>
  </conditionalFormatting>
  <conditionalFormatting sqref="D36:F36">
    <cfRule type="cellIs" dxfId="1153" priority="2352" operator="equal">
      <formula>"Friedrich-Gymnasium (Freiburg)"</formula>
    </cfRule>
    <cfRule type="cellIs" dxfId="1152" priority="2353" operator="equal">
      <formula>"Kepler-Gymnasium (Freiburg)"</formula>
    </cfRule>
  </conditionalFormatting>
  <conditionalFormatting sqref="K35:K36">
    <cfRule type="cellIs" dxfId="1151" priority="2351" operator="equal">
      <formula>"Dienst-gang"</formula>
    </cfRule>
  </conditionalFormatting>
  <conditionalFormatting sqref="C35">
    <cfRule type="cellIs" dxfId="1150" priority="2368" operator="lessThan">
      <formula>EDATE($K$9,-6)</formula>
    </cfRule>
    <cfRule type="cellIs" dxfId="1149" priority="2369" operator="greaterThan">
      <formula>$K$9</formula>
    </cfRule>
  </conditionalFormatting>
  <conditionalFormatting sqref="T37:T38">
    <cfRule type="cellIs" dxfId="1148" priority="2346" operator="notEqual">
      <formula>""</formula>
    </cfRule>
  </conditionalFormatting>
  <conditionalFormatting sqref="P38">
    <cfRule type="cellIs" dxfId="1147" priority="2342" operator="greaterThan">
      <formula>H37*IF(G38="hin und zurück",2,1)</formula>
    </cfRule>
  </conditionalFormatting>
  <conditionalFormatting sqref="D37:E37">
    <cfRule type="cellIs" dxfId="1146" priority="2326" operator="equal">
      <formula>"sonstiger Ort (bitte unter Bemerkung eintragen)"</formula>
    </cfRule>
    <cfRule type="cellIs" dxfId="1145" priority="2329" operator="equal">
      <formula>"bitte auswählen"</formula>
    </cfRule>
    <cfRule type="cellIs" dxfId="1144" priority="2330" operator="equal">
      <formula>"sonstiges (bitte unter Bemerkungen eintragen)"</formula>
    </cfRule>
  </conditionalFormatting>
  <conditionalFormatting sqref="D38:E38">
    <cfRule type="cellIs" dxfId="1143" priority="2327" operator="equal">
      <formula>"Sonstiges Ziel (bitte unter Bemerkung eintragen)"</formula>
    </cfRule>
    <cfRule type="cellIs" dxfId="1142" priority="2328" operator="equal">
      <formula>"bitte auswählen"</formula>
    </cfRule>
  </conditionalFormatting>
  <conditionalFormatting sqref="D38:F38">
    <cfRule type="cellIs" dxfId="1141" priority="2324" operator="equal">
      <formula>"Friedrich-Gymnasium (Freiburg)"</formula>
    </cfRule>
    <cfRule type="cellIs" dxfId="1140" priority="2325" operator="equal">
      <formula>"Kepler-Gymnasium (Freiburg)"</formula>
    </cfRule>
  </conditionalFormatting>
  <conditionalFormatting sqref="K37:K38">
    <cfRule type="cellIs" dxfId="1139" priority="2323" operator="equal">
      <formula>"Dienst-gang"</formula>
    </cfRule>
  </conditionalFormatting>
  <conditionalFormatting sqref="C37">
    <cfRule type="cellIs" dxfId="1138" priority="2340" operator="lessThan">
      <formula>EDATE($K$9,-6)</formula>
    </cfRule>
    <cfRule type="cellIs" dxfId="1137" priority="2341" operator="greaterThan">
      <formula>$K$9</formula>
    </cfRule>
  </conditionalFormatting>
  <conditionalFormatting sqref="T39:T40">
    <cfRule type="cellIs" dxfId="1136" priority="2318" operator="notEqual">
      <formula>""</formula>
    </cfRule>
  </conditionalFormatting>
  <conditionalFormatting sqref="P40">
    <cfRule type="cellIs" dxfId="1135" priority="2314" operator="greaterThan">
      <formula>H39*IF(G40="hin und zurück",2,1)</formula>
    </cfRule>
  </conditionalFormatting>
  <conditionalFormatting sqref="D39:E39">
    <cfRule type="cellIs" dxfId="1134" priority="2298" operator="equal">
      <formula>"sonstiger Ort (bitte unter Bemerkung eintragen)"</formula>
    </cfRule>
    <cfRule type="cellIs" dxfId="1133" priority="2301" operator="equal">
      <formula>"bitte auswählen"</formula>
    </cfRule>
    <cfRule type="cellIs" dxfId="1132" priority="2302" operator="equal">
      <formula>"sonstiges (bitte unter Bemerkungen eintragen)"</formula>
    </cfRule>
  </conditionalFormatting>
  <conditionalFormatting sqref="D40:E40">
    <cfRule type="cellIs" dxfId="1131" priority="2299" operator="equal">
      <formula>"Sonstiges Ziel (bitte unter Bemerkung eintragen)"</formula>
    </cfRule>
    <cfRule type="cellIs" dxfId="1130" priority="2300" operator="equal">
      <formula>"bitte auswählen"</formula>
    </cfRule>
  </conditionalFormatting>
  <conditionalFormatting sqref="D40:F40">
    <cfRule type="cellIs" dxfId="1129" priority="2296" operator="equal">
      <formula>"Friedrich-Gymnasium (Freiburg)"</formula>
    </cfRule>
    <cfRule type="cellIs" dxfId="1128" priority="2297" operator="equal">
      <formula>"Kepler-Gymnasium (Freiburg)"</formula>
    </cfRule>
  </conditionalFormatting>
  <conditionalFormatting sqref="K39:K40">
    <cfRule type="cellIs" dxfId="1127" priority="2295" operator="equal">
      <formula>"Dienst-gang"</formula>
    </cfRule>
  </conditionalFormatting>
  <conditionalFormatting sqref="C39">
    <cfRule type="cellIs" dxfId="1126" priority="2312" operator="lessThan">
      <formula>EDATE($K$9,-6)</formula>
    </cfRule>
    <cfRule type="cellIs" dxfId="1125" priority="2313" operator="greaterThan">
      <formula>$K$9</formula>
    </cfRule>
  </conditionalFormatting>
  <conditionalFormatting sqref="T41:T42">
    <cfRule type="cellIs" dxfId="1124" priority="2290" operator="notEqual">
      <formula>""</formula>
    </cfRule>
  </conditionalFormatting>
  <conditionalFormatting sqref="P42">
    <cfRule type="cellIs" dxfId="1123" priority="2286" operator="greaterThan">
      <formula>H41*IF(G42="hin und zurück",2,1)</formula>
    </cfRule>
  </conditionalFormatting>
  <conditionalFormatting sqref="D41:E41">
    <cfRule type="cellIs" dxfId="1122" priority="2270" operator="equal">
      <formula>"sonstiger Ort (bitte unter Bemerkung eintragen)"</formula>
    </cfRule>
    <cfRule type="cellIs" dxfId="1121" priority="2273" operator="equal">
      <formula>"bitte auswählen"</formula>
    </cfRule>
    <cfRule type="cellIs" dxfId="1120" priority="2274" operator="equal">
      <formula>"sonstiges (bitte unter Bemerkungen eintragen)"</formula>
    </cfRule>
  </conditionalFormatting>
  <conditionalFormatting sqref="D42:E42">
    <cfRule type="cellIs" dxfId="1119" priority="2271" operator="equal">
      <formula>"Sonstiges Ziel (bitte unter Bemerkung eintragen)"</formula>
    </cfRule>
    <cfRule type="cellIs" dxfId="1118" priority="2272" operator="equal">
      <formula>"bitte auswählen"</formula>
    </cfRule>
  </conditionalFormatting>
  <conditionalFormatting sqref="D42:F42">
    <cfRule type="cellIs" dxfId="1117" priority="2268" operator="equal">
      <formula>"Friedrich-Gymnasium (Freiburg)"</formula>
    </cfRule>
    <cfRule type="cellIs" dxfId="1116" priority="2269" operator="equal">
      <formula>"Kepler-Gymnasium (Freiburg)"</formula>
    </cfRule>
  </conditionalFormatting>
  <conditionalFormatting sqref="K41:K42">
    <cfRule type="cellIs" dxfId="1115" priority="2267" operator="equal">
      <formula>"Dienst-gang"</formula>
    </cfRule>
  </conditionalFormatting>
  <conditionalFormatting sqref="C41">
    <cfRule type="cellIs" dxfId="1114" priority="2284" operator="lessThan">
      <formula>EDATE($K$9,-6)</formula>
    </cfRule>
    <cfRule type="cellIs" dxfId="1113" priority="2285" operator="greaterThan">
      <formula>$K$9</formula>
    </cfRule>
  </conditionalFormatting>
  <conditionalFormatting sqref="T43:T44">
    <cfRule type="cellIs" dxfId="1112" priority="2262" operator="notEqual">
      <formula>""</formula>
    </cfRule>
  </conditionalFormatting>
  <conditionalFormatting sqref="P44">
    <cfRule type="cellIs" dxfId="1111" priority="2258" operator="greaterThan">
      <formula>H43*IF(G44="hin und zurück",2,1)</formula>
    </cfRule>
  </conditionalFormatting>
  <conditionalFormatting sqref="D43:E43">
    <cfRule type="cellIs" dxfId="1110" priority="2242" operator="equal">
      <formula>"sonstiger Ort (bitte unter Bemerkung eintragen)"</formula>
    </cfRule>
    <cfRule type="cellIs" dxfId="1109" priority="2245" operator="equal">
      <formula>"bitte auswählen"</formula>
    </cfRule>
    <cfRule type="cellIs" dxfId="1108" priority="2246" operator="equal">
      <formula>"sonstiges (bitte unter Bemerkungen eintragen)"</formula>
    </cfRule>
  </conditionalFormatting>
  <conditionalFormatting sqref="D44:E44">
    <cfRule type="cellIs" dxfId="1107" priority="2243" operator="equal">
      <formula>"Sonstiges Ziel (bitte unter Bemerkung eintragen)"</formula>
    </cfRule>
    <cfRule type="cellIs" dxfId="1106" priority="2244" operator="equal">
      <formula>"bitte auswählen"</formula>
    </cfRule>
  </conditionalFormatting>
  <conditionalFormatting sqref="D44:F44">
    <cfRule type="cellIs" dxfId="1105" priority="2240" operator="equal">
      <formula>"Friedrich-Gymnasium (Freiburg)"</formula>
    </cfRule>
    <cfRule type="cellIs" dxfId="1104" priority="2241" operator="equal">
      <formula>"Kepler-Gymnasium (Freiburg)"</formula>
    </cfRule>
  </conditionalFormatting>
  <conditionalFormatting sqref="K43:K44">
    <cfRule type="cellIs" dxfId="1103" priority="2239" operator="equal">
      <formula>"Dienst-gang"</formula>
    </cfRule>
  </conditionalFormatting>
  <conditionalFormatting sqref="C43">
    <cfRule type="cellIs" dxfId="1102" priority="2256" operator="lessThan">
      <formula>EDATE($K$9,-6)</formula>
    </cfRule>
    <cfRule type="cellIs" dxfId="1101" priority="2257" operator="greaterThan">
      <formula>$K$9</formula>
    </cfRule>
  </conditionalFormatting>
  <conditionalFormatting sqref="T45:T46">
    <cfRule type="cellIs" dxfId="1100" priority="2234" operator="notEqual">
      <formula>""</formula>
    </cfRule>
  </conditionalFormatting>
  <conditionalFormatting sqref="P46">
    <cfRule type="cellIs" dxfId="1099" priority="2230" operator="greaterThan">
      <formula>H45*IF(G46="hin und zurück",2,1)</formula>
    </cfRule>
  </conditionalFormatting>
  <conditionalFormatting sqref="D45:E45">
    <cfRule type="cellIs" dxfId="1098" priority="2214" operator="equal">
      <formula>"sonstiger Ort (bitte unter Bemerkung eintragen)"</formula>
    </cfRule>
    <cfRule type="cellIs" dxfId="1097" priority="2217" operator="equal">
      <formula>"bitte auswählen"</formula>
    </cfRule>
    <cfRule type="cellIs" dxfId="1096" priority="2218" operator="equal">
      <formula>"sonstiges (bitte unter Bemerkungen eintragen)"</formula>
    </cfRule>
  </conditionalFormatting>
  <conditionalFormatting sqref="D46:E46">
    <cfRule type="cellIs" dxfId="1095" priority="2215" operator="equal">
      <formula>"Sonstiges Ziel (bitte unter Bemerkung eintragen)"</formula>
    </cfRule>
    <cfRule type="cellIs" dxfId="1094" priority="2216" operator="equal">
      <formula>"bitte auswählen"</formula>
    </cfRule>
  </conditionalFormatting>
  <conditionalFormatting sqref="D46:F46">
    <cfRule type="cellIs" dxfId="1093" priority="2212" operator="equal">
      <formula>"Friedrich-Gymnasium (Freiburg)"</formula>
    </cfRule>
    <cfRule type="cellIs" dxfId="1092" priority="2213" operator="equal">
      <formula>"Kepler-Gymnasium (Freiburg)"</formula>
    </cfRule>
  </conditionalFormatting>
  <conditionalFormatting sqref="K45:K46">
    <cfRule type="cellIs" dxfId="1091" priority="2211" operator="equal">
      <formula>"Dienst-gang"</formula>
    </cfRule>
  </conditionalFormatting>
  <conditionalFormatting sqref="C45">
    <cfRule type="cellIs" dxfId="1090" priority="2228" operator="lessThan">
      <formula>EDATE($K$9,-6)</formula>
    </cfRule>
    <cfRule type="cellIs" dxfId="1089" priority="2229" operator="greaterThan">
      <formula>$K$9</formula>
    </cfRule>
  </conditionalFormatting>
  <conditionalFormatting sqref="T47:T48">
    <cfRule type="cellIs" dxfId="1088" priority="2206" operator="notEqual">
      <formula>""</formula>
    </cfRule>
  </conditionalFormatting>
  <conditionalFormatting sqref="P48">
    <cfRule type="cellIs" dxfId="1087" priority="2202" operator="greaterThan">
      <formula>H47*IF(G48="hin und zurück",2,1)</formula>
    </cfRule>
  </conditionalFormatting>
  <conditionalFormatting sqref="D47:E47">
    <cfRule type="cellIs" dxfId="1086" priority="2186" operator="equal">
      <formula>"sonstiger Ort (bitte unter Bemerkung eintragen)"</formula>
    </cfRule>
    <cfRule type="cellIs" dxfId="1085" priority="2189" operator="equal">
      <formula>"bitte auswählen"</formula>
    </cfRule>
    <cfRule type="cellIs" dxfId="1084" priority="2190" operator="equal">
      <formula>"sonstiges (bitte unter Bemerkungen eintragen)"</formula>
    </cfRule>
  </conditionalFormatting>
  <conditionalFormatting sqref="D48:E48">
    <cfRule type="cellIs" dxfId="1083" priority="2187" operator="equal">
      <formula>"Sonstiges Ziel (bitte unter Bemerkung eintragen)"</formula>
    </cfRule>
    <cfRule type="cellIs" dxfId="1082" priority="2188" operator="equal">
      <formula>"bitte auswählen"</formula>
    </cfRule>
  </conditionalFormatting>
  <conditionalFormatting sqref="D48:F48">
    <cfRule type="cellIs" dxfId="1081" priority="2184" operator="equal">
      <formula>"Friedrich-Gymnasium (Freiburg)"</formula>
    </cfRule>
    <cfRule type="cellIs" dxfId="1080" priority="2185" operator="equal">
      <formula>"Kepler-Gymnasium (Freiburg)"</formula>
    </cfRule>
  </conditionalFormatting>
  <conditionalFormatting sqref="K47:K48">
    <cfRule type="cellIs" dxfId="1079" priority="2183" operator="equal">
      <formula>"Dienst-gang"</formula>
    </cfRule>
  </conditionalFormatting>
  <conditionalFormatting sqref="C47">
    <cfRule type="cellIs" dxfId="1078" priority="2200" operator="lessThan">
      <formula>EDATE($K$9,-6)</formula>
    </cfRule>
    <cfRule type="cellIs" dxfId="1077" priority="2201" operator="greaterThan">
      <formula>$K$9</formula>
    </cfRule>
  </conditionalFormatting>
  <conditionalFormatting sqref="T49:T50">
    <cfRule type="cellIs" dxfId="1076" priority="2178" operator="notEqual">
      <formula>""</formula>
    </cfRule>
  </conditionalFormatting>
  <conditionalFormatting sqref="P50">
    <cfRule type="cellIs" dxfId="1075" priority="2174" operator="greaterThan">
      <formula>H49*IF(G50="hin und zurück",2,1)</formula>
    </cfRule>
  </conditionalFormatting>
  <conditionalFormatting sqref="D49:E49">
    <cfRule type="cellIs" dxfId="1074" priority="2158" operator="equal">
      <formula>"sonstiger Ort (bitte unter Bemerkung eintragen)"</formula>
    </cfRule>
    <cfRule type="cellIs" dxfId="1073" priority="2161" operator="equal">
      <formula>"bitte auswählen"</formula>
    </cfRule>
    <cfRule type="cellIs" dxfId="1072" priority="2162" operator="equal">
      <formula>"sonstiges (bitte unter Bemerkungen eintragen)"</formula>
    </cfRule>
  </conditionalFormatting>
  <conditionalFormatting sqref="D50:E50">
    <cfRule type="cellIs" dxfId="1071" priority="2159" operator="equal">
      <formula>"Sonstiges Ziel (bitte unter Bemerkung eintragen)"</formula>
    </cfRule>
    <cfRule type="cellIs" dxfId="1070" priority="2160" operator="equal">
      <formula>"bitte auswählen"</formula>
    </cfRule>
  </conditionalFormatting>
  <conditionalFormatting sqref="D50:F50">
    <cfRule type="cellIs" dxfId="1069" priority="2156" operator="equal">
      <formula>"Friedrich-Gymnasium (Freiburg)"</formula>
    </cfRule>
    <cfRule type="cellIs" dxfId="1068" priority="2157" operator="equal">
      <formula>"Kepler-Gymnasium (Freiburg)"</formula>
    </cfRule>
  </conditionalFormatting>
  <conditionalFormatting sqref="K49:K50">
    <cfRule type="cellIs" dxfId="1067" priority="2155" operator="equal">
      <formula>"Dienst-gang"</formula>
    </cfRule>
  </conditionalFormatting>
  <conditionalFormatting sqref="C49">
    <cfRule type="cellIs" dxfId="1066" priority="2172" operator="lessThan">
      <formula>EDATE($K$9,-6)</formula>
    </cfRule>
    <cfRule type="cellIs" dxfId="1065" priority="2173" operator="greaterThan">
      <formula>$K$9</formula>
    </cfRule>
  </conditionalFormatting>
  <conditionalFormatting sqref="T51:T52">
    <cfRule type="cellIs" dxfId="1064" priority="2150" operator="notEqual">
      <formula>""</formula>
    </cfRule>
  </conditionalFormatting>
  <conditionalFormatting sqref="P52">
    <cfRule type="cellIs" dxfId="1063" priority="2146" operator="greaterThan">
      <formula>H51*IF(G52="hin und zurück",2,1)</formula>
    </cfRule>
  </conditionalFormatting>
  <conditionalFormatting sqref="D51:E51">
    <cfRule type="cellIs" dxfId="1062" priority="2130" operator="equal">
      <formula>"sonstiger Ort (bitte unter Bemerkung eintragen)"</formula>
    </cfRule>
    <cfRule type="cellIs" dxfId="1061" priority="2133" operator="equal">
      <formula>"bitte auswählen"</formula>
    </cfRule>
    <cfRule type="cellIs" dxfId="1060" priority="2134" operator="equal">
      <formula>"sonstiges (bitte unter Bemerkungen eintragen)"</formula>
    </cfRule>
  </conditionalFormatting>
  <conditionalFormatting sqref="D52:E52">
    <cfRule type="cellIs" dxfId="1059" priority="2131" operator="equal">
      <formula>"Sonstiges Ziel (bitte unter Bemerkung eintragen)"</formula>
    </cfRule>
    <cfRule type="cellIs" dxfId="1058" priority="2132" operator="equal">
      <formula>"bitte auswählen"</formula>
    </cfRule>
  </conditionalFormatting>
  <conditionalFormatting sqref="D52:F52">
    <cfRule type="cellIs" dxfId="1057" priority="2128" operator="equal">
      <formula>"Friedrich-Gymnasium (Freiburg)"</formula>
    </cfRule>
    <cfRule type="cellIs" dxfId="1056" priority="2129" operator="equal">
      <formula>"Kepler-Gymnasium (Freiburg)"</formula>
    </cfRule>
  </conditionalFormatting>
  <conditionalFormatting sqref="K51:K52">
    <cfRule type="cellIs" dxfId="1055" priority="2127" operator="equal">
      <formula>"Dienst-gang"</formula>
    </cfRule>
  </conditionalFormatting>
  <conditionalFormatting sqref="C51">
    <cfRule type="cellIs" dxfId="1054" priority="2144" operator="lessThan">
      <formula>EDATE($K$9,-6)</formula>
    </cfRule>
    <cfRule type="cellIs" dxfId="1053" priority="2145" operator="greaterThan">
      <formula>$K$9</formula>
    </cfRule>
  </conditionalFormatting>
  <conditionalFormatting sqref="T53:T54">
    <cfRule type="cellIs" dxfId="1052" priority="2122" operator="notEqual">
      <formula>""</formula>
    </cfRule>
  </conditionalFormatting>
  <conditionalFormatting sqref="P54">
    <cfRule type="cellIs" dxfId="1051" priority="2118" operator="greaterThan">
      <formula>H53*IF(G54="hin und zurück",2,1)</formula>
    </cfRule>
  </conditionalFormatting>
  <conditionalFormatting sqref="D53:E53">
    <cfRule type="cellIs" dxfId="1050" priority="2102" operator="equal">
      <formula>"sonstiger Ort (bitte unter Bemerkung eintragen)"</formula>
    </cfRule>
    <cfRule type="cellIs" dxfId="1049" priority="2105" operator="equal">
      <formula>"bitte auswählen"</formula>
    </cfRule>
    <cfRule type="cellIs" dxfId="1048" priority="2106" operator="equal">
      <formula>"sonstiges (bitte unter Bemerkungen eintragen)"</formula>
    </cfRule>
  </conditionalFormatting>
  <conditionalFormatting sqref="D54:E54">
    <cfRule type="cellIs" dxfId="1047" priority="2103" operator="equal">
      <formula>"Sonstiges Ziel (bitte unter Bemerkung eintragen)"</formula>
    </cfRule>
    <cfRule type="cellIs" dxfId="1046" priority="2104" operator="equal">
      <formula>"bitte auswählen"</formula>
    </cfRule>
  </conditionalFormatting>
  <conditionalFormatting sqref="D54:F54">
    <cfRule type="cellIs" dxfId="1045" priority="2100" operator="equal">
      <formula>"Friedrich-Gymnasium (Freiburg)"</formula>
    </cfRule>
    <cfRule type="cellIs" dxfId="1044" priority="2101" operator="equal">
      <formula>"Kepler-Gymnasium (Freiburg)"</formula>
    </cfRule>
  </conditionalFormatting>
  <conditionalFormatting sqref="K53:K54">
    <cfRule type="cellIs" dxfId="1043" priority="2099" operator="equal">
      <formula>"Dienst-gang"</formula>
    </cfRule>
  </conditionalFormatting>
  <conditionalFormatting sqref="C53">
    <cfRule type="cellIs" dxfId="1042" priority="2116" operator="lessThan">
      <formula>EDATE($K$9,-6)</formula>
    </cfRule>
    <cfRule type="cellIs" dxfId="1041" priority="2117" operator="greaterThan">
      <formula>$K$9</formula>
    </cfRule>
  </conditionalFormatting>
  <conditionalFormatting sqref="T55:T56">
    <cfRule type="cellIs" dxfId="1040" priority="2094" operator="notEqual">
      <formula>""</formula>
    </cfRule>
  </conditionalFormatting>
  <conditionalFormatting sqref="P56">
    <cfRule type="cellIs" dxfId="1039" priority="2090" operator="greaterThan">
      <formula>H55*IF(G56="hin und zurück",2,1)</formula>
    </cfRule>
  </conditionalFormatting>
  <conditionalFormatting sqref="D55:E55">
    <cfRule type="cellIs" dxfId="1038" priority="2074" operator="equal">
      <formula>"sonstiger Ort (bitte unter Bemerkung eintragen)"</formula>
    </cfRule>
    <cfRule type="cellIs" dxfId="1037" priority="2077" operator="equal">
      <formula>"bitte auswählen"</formula>
    </cfRule>
    <cfRule type="cellIs" dxfId="1036" priority="2078" operator="equal">
      <formula>"sonstiges (bitte unter Bemerkungen eintragen)"</formula>
    </cfRule>
  </conditionalFormatting>
  <conditionalFormatting sqref="D56:E56">
    <cfRule type="cellIs" dxfId="1035" priority="2075" operator="equal">
      <formula>"Sonstiges Ziel (bitte unter Bemerkung eintragen)"</formula>
    </cfRule>
    <cfRule type="cellIs" dxfId="1034" priority="2076" operator="equal">
      <formula>"bitte auswählen"</formula>
    </cfRule>
  </conditionalFormatting>
  <conditionalFormatting sqref="D56:F56">
    <cfRule type="cellIs" dxfId="1033" priority="2072" operator="equal">
      <formula>"Friedrich-Gymnasium (Freiburg)"</formula>
    </cfRule>
    <cfRule type="cellIs" dxfId="1032" priority="2073" operator="equal">
      <formula>"Kepler-Gymnasium (Freiburg)"</formula>
    </cfRule>
  </conditionalFormatting>
  <conditionalFormatting sqref="K55:K56">
    <cfRule type="cellIs" dxfId="1031" priority="2071" operator="equal">
      <formula>"Dienst-gang"</formula>
    </cfRule>
  </conditionalFormatting>
  <conditionalFormatting sqref="C55">
    <cfRule type="cellIs" dxfId="1030" priority="2088" operator="lessThan">
      <formula>EDATE($K$9,-6)</formula>
    </cfRule>
    <cfRule type="cellIs" dxfId="1029" priority="2089" operator="greaterThan">
      <formula>$K$9</formula>
    </cfRule>
  </conditionalFormatting>
  <conditionalFormatting sqref="T57:T58">
    <cfRule type="cellIs" dxfId="1028" priority="2066" operator="notEqual">
      <formula>""</formula>
    </cfRule>
  </conditionalFormatting>
  <conditionalFormatting sqref="P58">
    <cfRule type="cellIs" dxfId="1027" priority="2062" operator="greaterThan">
      <formula>H57*IF(G58="hin und zurück",2,1)</formula>
    </cfRule>
  </conditionalFormatting>
  <conditionalFormatting sqref="D57:E57">
    <cfRule type="cellIs" dxfId="1026" priority="2046" operator="equal">
      <formula>"sonstiger Ort (bitte unter Bemerkung eintragen)"</formula>
    </cfRule>
    <cfRule type="cellIs" dxfId="1025" priority="2049" operator="equal">
      <formula>"bitte auswählen"</formula>
    </cfRule>
    <cfRule type="cellIs" dxfId="1024" priority="2050" operator="equal">
      <formula>"sonstiges (bitte unter Bemerkungen eintragen)"</formula>
    </cfRule>
  </conditionalFormatting>
  <conditionalFormatting sqref="D58:E58">
    <cfRule type="cellIs" dxfId="1023" priority="2047" operator="equal">
      <formula>"Sonstiges Ziel (bitte unter Bemerkung eintragen)"</formula>
    </cfRule>
    <cfRule type="cellIs" dxfId="1022" priority="2048" operator="equal">
      <formula>"bitte auswählen"</formula>
    </cfRule>
  </conditionalFormatting>
  <conditionalFormatting sqref="D58:F58">
    <cfRule type="cellIs" dxfId="1021" priority="2044" operator="equal">
      <formula>"Friedrich-Gymnasium (Freiburg)"</formula>
    </cfRule>
    <cfRule type="cellIs" dxfId="1020" priority="2045" operator="equal">
      <formula>"Kepler-Gymnasium (Freiburg)"</formula>
    </cfRule>
  </conditionalFormatting>
  <conditionalFormatting sqref="K57:K58">
    <cfRule type="cellIs" dxfId="1019" priority="2043" operator="equal">
      <formula>"Dienst-gang"</formula>
    </cfRule>
  </conditionalFormatting>
  <conditionalFormatting sqref="C57">
    <cfRule type="cellIs" dxfId="1018" priority="2060" operator="lessThan">
      <formula>EDATE($K$9,-6)</formula>
    </cfRule>
    <cfRule type="cellIs" dxfId="1017" priority="2061" operator="greaterThan">
      <formula>$K$9</formula>
    </cfRule>
  </conditionalFormatting>
  <conditionalFormatting sqref="T59:T60">
    <cfRule type="cellIs" dxfId="1016" priority="2038" operator="notEqual">
      <formula>""</formula>
    </cfRule>
  </conditionalFormatting>
  <conditionalFormatting sqref="P60">
    <cfRule type="cellIs" dxfId="1015" priority="2034" operator="greaterThan">
      <formula>H59*IF(G60="hin und zurück",2,1)</formula>
    </cfRule>
  </conditionalFormatting>
  <conditionalFormatting sqref="D59:E59">
    <cfRule type="cellIs" dxfId="1014" priority="2018" operator="equal">
      <formula>"sonstiger Ort (bitte unter Bemerkung eintragen)"</formula>
    </cfRule>
    <cfRule type="cellIs" dxfId="1013" priority="2021" operator="equal">
      <formula>"bitte auswählen"</formula>
    </cfRule>
    <cfRule type="cellIs" dxfId="1012" priority="2022" operator="equal">
      <formula>"sonstiges (bitte unter Bemerkungen eintragen)"</formula>
    </cfRule>
  </conditionalFormatting>
  <conditionalFormatting sqref="D60:E60">
    <cfRule type="cellIs" dxfId="1011" priority="2019" operator="equal">
      <formula>"Sonstiges Ziel (bitte unter Bemerkung eintragen)"</formula>
    </cfRule>
    <cfRule type="cellIs" dxfId="1010" priority="2020" operator="equal">
      <formula>"bitte auswählen"</formula>
    </cfRule>
  </conditionalFormatting>
  <conditionalFormatting sqref="D60:F60">
    <cfRule type="cellIs" dxfId="1009" priority="2016" operator="equal">
      <formula>"Friedrich-Gymnasium (Freiburg)"</formula>
    </cfRule>
    <cfRule type="cellIs" dxfId="1008" priority="2017" operator="equal">
      <formula>"Kepler-Gymnasium (Freiburg)"</formula>
    </cfRule>
  </conditionalFormatting>
  <conditionalFormatting sqref="K59:K60">
    <cfRule type="cellIs" dxfId="1007" priority="2015" operator="equal">
      <formula>"Dienst-gang"</formula>
    </cfRule>
  </conditionalFormatting>
  <conditionalFormatting sqref="C59">
    <cfRule type="cellIs" dxfId="1006" priority="2032" operator="lessThan">
      <formula>EDATE($K$9,-6)</formula>
    </cfRule>
    <cfRule type="cellIs" dxfId="1005" priority="2033" operator="greaterThan">
      <formula>$K$9</formula>
    </cfRule>
  </conditionalFormatting>
  <conditionalFormatting sqref="T61:T62">
    <cfRule type="cellIs" dxfId="1004" priority="2010" operator="notEqual">
      <formula>""</formula>
    </cfRule>
  </conditionalFormatting>
  <conditionalFormatting sqref="P62">
    <cfRule type="cellIs" dxfId="1003" priority="2006" operator="greaterThan">
      <formula>H61*IF(G62="hin und zurück",2,1)</formula>
    </cfRule>
  </conditionalFormatting>
  <conditionalFormatting sqref="D61:E61">
    <cfRule type="cellIs" dxfId="1002" priority="1990" operator="equal">
      <formula>"sonstiger Ort (bitte unter Bemerkung eintragen)"</formula>
    </cfRule>
    <cfRule type="cellIs" dxfId="1001" priority="1993" operator="equal">
      <formula>"bitte auswählen"</formula>
    </cfRule>
    <cfRule type="cellIs" dxfId="1000" priority="1994" operator="equal">
      <formula>"sonstiges (bitte unter Bemerkungen eintragen)"</formula>
    </cfRule>
  </conditionalFormatting>
  <conditionalFormatting sqref="D62:E62">
    <cfRule type="cellIs" dxfId="999" priority="1991" operator="equal">
      <formula>"Sonstiges Ziel (bitte unter Bemerkung eintragen)"</formula>
    </cfRule>
    <cfRule type="cellIs" dxfId="998" priority="1992" operator="equal">
      <formula>"bitte auswählen"</formula>
    </cfRule>
  </conditionalFormatting>
  <conditionalFormatting sqref="D62:F62">
    <cfRule type="cellIs" dxfId="997" priority="1988" operator="equal">
      <formula>"Friedrich-Gymnasium (Freiburg)"</formula>
    </cfRule>
    <cfRule type="cellIs" dxfId="996" priority="1989" operator="equal">
      <formula>"Kepler-Gymnasium (Freiburg)"</formula>
    </cfRule>
  </conditionalFormatting>
  <conditionalFormatting sqref="K61:K62">
    <cfRule type="cellIs" dxfId="995" priority="1987" operator="equal">
      <formula>"Dienst-gang"</formula>
    </cfRule>
  </conditionalFormatting>
  <conditionalFormatting sqref="C61">
    <cfRule type="cellIs" dxfId="994" priority="2004" operator="lessThan">
      <formula>EDATE($K$9,-6)</formula>
    </cfRule>
    <cfRule type="cellIs" dxfId="993" priority="2005" operator="greaterThan">
      <formula>$K$9</formula>
    </cfRule>
  </conditionalFormatting>
  <conditionalFormatting sqref="T63:T64">
    <cfRule type="cellIs" dxfId="992" priority="1982" operator="notEqual">
      <formula>""</formula>
    </cfRule>
  </conditionalFormatting>
  <conditionalFormatting sqref="P64">
    <cfRule type="cellIs" dxfId="991" priority="1978" operator="greaterThan">
      <formula>H63*IF(G64="hin und zurück",2,1)</formula>
    </cfRule>
  </conditionalFormatting>
  <conditionalFormatting sqref="D63:E63">
    <cfRule type="cellIs" dxfId="990" priority="1962" operator="equal">
      <formula>"sonstiger Ort (bitte unter Bemerkung eintragen)"</formula>
    </cfRule>
    <cfRule type="cellIs" dxfId="989" priority="1965" operator="equal">
      <formula>"bitte auswählen"</formula>
    </cfRule>
    <cfRule type="cellIs" dxfId="988" priority="1966" operator="equal">
      <formula>"sonstiges (bitte unter Bemerkungen eintragen)"</formula>
    </cfRule>
  </conditionalFormatting>
  <conditionalFormatting sqref="D64:E64">
    <cfRule type="cellIs" dxfId="987" priority="1963" operator="equal">
      <formula>"Sonstiges Ziel (bitte unter Bemerkung eintragen)"</formula>
    </cfRule>
    <cfRule type="cellIs" dxfId="986" priority="1964" operator="equal">
      <formula>"bitte auswählen"</formula>
    </cfRule>
  </conditionalFormatting>
  <conditionalFormatting sqref="D64:F64">
    <cfRule type="cellIs" dxfId="985" priority="1960" operator="equal">
      <formula>"Friedrich-Gymnasium (Freiburg)"</formula>
    </cfRule>
    <cfRule type="cellIs" dxfId="984" priority="1961" operator="equal">
      <formula>"Kepler-Gymnasium (Freiburg)"</formula>
    </cfRule>
  </conditionalFormatting>
  <conditionalFormatting sqref="K63:K64">
    <cfRule type="cellIs" dxfId="983" priority="1959" operator="equal">
      <formula>"Dienst-gang"</formula>
    </cfRule>
  </conditionalFormatting>
  <conditionalFormatting sqref="C63">
    <cfRule type="cellIs" dxfId="982" priority="1976" operator="lessThan">
      <formula>EDATE($K$9,-6)</formula>
    </cfRule>
    <cfRule type="cellIs" dxfId="981" priority="1977" operator="greaterThan">
      <formula>$K$9</formula>
    </cfRule>
  </conditionalFormatting>
  <conditionalFormatting sqref="T65:T66">
    <cfRule type="cellIs" dxfId="980" priority="1954" operator="notEqual">
      <formula>""</formula>
    </cfRule>
  </conditionalFormatting>
  <conditionalFormatting sqref="P66">
    <cfRule type="cellIs" dxfId="979" priority="1950" operator="greaterThan">
      <formula>H65*IF(G66="hin und zurück",2,1)</formula>
    </cfRule>
  </conditionalFormatting>
  <conditionalFormatting sqref="D65:E65">
    <cfRule type="cellIs" dxfId="978" priority="1934" operator="equal">
      <formula>"sonstiger Ort (bitte unter Bemerkung eintragen)"</formula>
    </cfRule>
    <cfRule type="cellIs" dxfId="977" priority="1937" operator="equal">
      <formula>"bitte auswählen"</formula>
    </cfRule>
    <cfRule type="cellIs" dxfId="976" priority="1938" operator="equal">
      <formula>"sonstiges (bitte unter Bemerkungen eintragen)"</formula>
    </cfRule>
  </conditionalFormatting>
  <conditionalFormatting sqref="D66:E66">
    <cfRule type="cellIs" dxfId="975" priority="1935" operator="equal">
      <formula>"Sonstiges Ziel (bitte unter Bemerkung eintragen)"</formula>
    </cfRule>
    <cfRule type="cellIs" dxfId="974" priority="1936" operator="equal">
      <formula>"bitte auswählen"</formula>
    </cfRule>
  </conditionalFormatting>
  <conditionalFormatting sqref="D66:F66">
    <cfRule type="cellIs" dxfId="973" priority="1932" operator="equal">
      <formula>"Friedrich-Gymnasium (Freiburg)"</formula>
    </cfRule>
    <cfRule type="cellIs" dxfId="972" priority="1933" operator="equal">
      <formula>"Kepler-Gymnasium (Freiburg)"</formula>
    </cfRule>
  </conditionalFormatting>
  <conditionalFormatting sqref="K65:K66">
    <cfRule type="cellIs" dxfId="971" priority="1931" operator="equal">
      <formula>"Dienst-gang"</formula>
    </cfRule>
  </conditionalFormatting>
  <conditionalFormatting sqref="C65">
    <cfRule type="cellIs" dxfId="970" priority="1948" operator="lessThan">
      <formula>EDATE($K$9,-6)</formula>
    </cfRule>
    <cfRule type="cellIs" dxfId="969" priority="1949" operator="greaterThan">
      <formula>$K$9</formula>
    </cfRule>
  </conditionalFormatting>
  <conditionalFormatting sqref="T67:T68">
    <cfRule type="cellIs" dxfId="968" priority="1926" operator="notEqual">
      <formula>""</formula>
    </cfRule>
  </conditionalFormatting>
  <conditionalFormatting sqref="P68">
    <cfRule type="cellIs" dxfId="967" priority="1922" operator="greaterThan">
      <formula>H67*IF(G68="hin und zurück",2,1)</formula>
    </cfRule>
  </conditionalFormatting>
  <conditionalFormatting sqref="D67:E67">
    <cfRule type="cellIs" dxfId="966" priority="1906" operator="equal">
      <formula>"sonstiger Ort (bitte unter Bemerkung eintragen)"</formula>
    </cfRule>
    <cfRule type="cellIs" dxfId="965" priority="1909" operator="equal">
      <formula>"bitte auswählen"</formula>
    </cfRule>
    <cfRule type="cellIs" dxfId="964" priority="1910" operator="equal">
      <formula>"sonstiges (bitte unter Bemerkungen eintragen)"</formula>
    </cfRule>
  </conditionalFormatting>
  <conditionalFormatting sqref="D68:E68">
    <cfRule type="cellIs" dxfId="963" priority="1907" operator="equal">
      <formula>"Sonstiges Ziel (bitte unter Bemerkung eintragen)"</formula>
    </cfRule>
    <cfRule type="cellIs" dxfId="962" priority="1908" operator="equal">
      <formula>"bitte auswählen"</formula>
    </cfRule>
  </conditionalFormatting>
  <conditionalFormatting sqref="D68:F68">
    <cfRule type="cellIs" dxfId="961" priority="1904" operator="equal">
      <formula>"Friedrich-Gymnasium (Freiburg)"</formula>
    </cfRule>
    <cfRule type="cellIs" dxfId="960" priority="1905" operator="equal">
      <formula>"Kepler-Gymnasium (Freiburg)"</formula>
    </cfRule>
  </conditionalFormatting>
  <conditionalFormatting sqref="K67:K68">
    <cfRule type="cellIs" dxfId="959" priority="1903" operator="equal">
      <formula>"Dienst-gang"</formula>
    </cfRule>
  </conditionalFormatting>
  <conditionalFormatting sqref="C67">
    <cfRule type="cellIs" dxfId="958" priority="1920" operator="lessThan">
      <formula>EDATE($K$9,-6)</formula>
    </cfRule>
    <cfRule type="cellIs" dxfId="957" priority="1921" operator="greaterThan">
      <formula>$K$9</formula>
    </cfRule>
  </conditionalFormatting>
  <conditionalFormatting sqref="T69:T70">
    <cfRule type="cellIs" dxfId="956" priority="1898" operator="notEqual">
      <formula>""</formula>
    </cfRule>
  </conditionalFormatting>
  <conditionalFormatting sqref="P70">
    <cfRule type="cellIs" dxfId="955" priority="1894" operator="greaterThan">
      <formula>H69*IF(G70="hin und zurück",2,1)</formula>
    </cfRule>
  </conditionalFormatting>
  <conditionalFormatting sqref="D69:E69">
    <cfRule type="cellIs" dxfId="954" priority="1878" operator="equal">
      <formula>"sonstiger Ort (bitte unter Bemerkung eintragen)"</formula>
    </cfRule>
    <cfRule type="cellIs" dxfId="953" priority="1881" operator="equal">
      <formula>"bitte auswählen"</formula>
    </cfRule>
    <cfRule type="cellIs" dxfId="952" priority="1882" operator="equal">
      <formula>"sonstiges (bitte unter Bemerkungen eintragen)"</formula>
    </cfRule>
  </conditionalFormatting>
  <conditionalFormatting sqref="D70:E70">
    <cfRule type="cellIs" dxfId="951" priority="1879" operator="equal">
      <formula>"Sonstiges Ziel (bitte unter Bemerkung eintragen)"</formula>
    </cfRule>
    <cfRule type="cellIs" dxfId="950" priority="1880" operator="equal">
      <formula>"bitte auswählen"</formula>
    </cfRule>
  </conditionalFormatting>
  <conditionalFormatting sqref="D70:F70">
    <cfRule type="cellIs" dxfId="949" priority="1876" operator="equal">
      <formula>"Friedrich-Gymnasium (Freiburg)"</formula>
    </cfRule>
    <cfRule type="cellIs" dxfId="948" priority="1877" operator="equal">
      <formula>"Kepler-Gymnasium (Freiburg)"</formula>
    </cfRule>
  </conditionalFormatting>
  <conditionalFormatting sqref="K69:K70">
    <cfRule type="cellIs" dxfId="947" priority="1875" operator="equal">
      <formula>"Dienst-gang"</formula>
    </cfRule>
  </conditionalFormatting>
  <conditionalFormatting sqref="C69">
    <cfRule type="cellIs" dxfId="946" priority="1892" operator="lessThan">
      <formula>EDATE($K$9,-6)</formula>
    </cfRule>
    <cfRule type="cellIs" dxfId="945" priority="1893" operator="greaterThan">
      <formula>$K$9</formula>
    </cfRule>
  </conditionalFormatting>
  <conditionalFormatting sqref="T71:T72">
    <cfRule type="cellIs" dxfId="944" priority="1870" operator="notEqual">
      <formula>""</formula>
    </cfRule>
  </conditionalFormatting>
  <conditionalFormatting sqref="P72">
    <cfRule type="cellIs" dxfId="943" priority="1866" operator="greaterThan">
      <formula>H71*IF(G72="hin und zurück",2,1)</formula>
    </cfRule>
  </conditionalFormatting>
  <conditionalFormatting sqref="D71:E71">
    <cfRule type="cellIs" dxfId="942" priority="1850" operator="equal">
      <formula>"sonstiger Ort (bitte unter Bemerkung eintragen)"</formula>
    </cfRule>
    <cfRule type="cellIs" dxfId="941" priority="1853" operator="equal">
      <formula>"bitte auswählen"</formula>
    </cfRule>
    <cfRule type="cellIs" dxfId="940" priority="1854" operator="equal">
      <formula>"sonstiges (bitte unter Bemerkungen eintragen)"</formula>
    </cfRule>
  </conditionalFormatting>
  <conditionalFormatting sqref="D72:E72">
    <cfRule type="cellIs" dxfId="939" priority="1851" operator="equal">
      <formula>"Sonstiges Ziel (bitte unter Bemerkung eintragen)"</formula>
    </cfRule>
    <cfRule type="cellIs" dxfId="938" priority="1852" operator="equal">
      <formula>"bitte auswählen"</formula>
    </cfRule>
  </conditionalFormatting>
  <conditionalFormatting sqref="D72:F72">
    <cfRule type="cellIs" dxfId="937" priority="1848" operator="equal">
      <formula>"Friedrich-Gymnasium (Freiburg)"</formula>
    </cfRule>
    <cfRule type="cellIs" dxfId="936" priority="1849" operator="equal">
      <formula>"Kepler-Gymnasium (Freiburg)"</formula>
    </cfRule>
  </conditionalFormatting>
  <conditionalFormatting sqref="K71:K72">
    <cfRule type="cellIs" dxfId="935" priority="1847" operator="equal">
      <formula>"Dienst-gang"</formula>
    </cfRule>
  </conditionalFormatting>
  <conditionalFormatting sqref="C71">
    <cfRule type="cellIs" dxfId="934" priority="1864" operator="lessThan">
      <formula>EDATE($K$9,-6)</formula>
    </cfRule>
    <cfRule type="cellIs" dxfId="933" priority="1865" operator="greaterThan">
      <formula>$K$9</formula>
    </cfRule>
  </conditionalFormatting>
  <conditionalFormatting sqref="T73:T74">
    <cfRule type="cellIs" dxfId="932" priority="1842" operator="notEqual">
      <formula>""</formula>
    </cfRule>
  </conditionalFormatting>
  <conditionalFormatting sqref="P74">
    <cfRule type="cellIs" dxfId="931" priority="1838" operator="greaterThan">
      <formula>H73*IF(G74="hin und zurück",2,1)</formula>
    </cfRule>
  </conditionalFormatting>
  <conditionalFormatting sqref="D73:E73">
    <cfRule type="cellIs" dxfId="930" priority="1822" operator="equal">
      <formula>"sonstiger Ort (bitte unter Bemerkung eintragen)"</formula>
    </cfRule>
    <cfRule type="cellIs" dxfId="929" priority="1825" operator="equal">
      <formula>"bitte auswählen"</formula>
    </cfRule>
    <cfRule type="cellIs" dxfId="928" priority="1826" operator="equal">
      <formula>"sonstiges (bitte unter Bemerkungen eintragen)"</formula>
    </cfRule>
  </conditionalFormatting>
  <conditionalFormatting sqref="D74:E74">
    <cfRule type="cellIs" dxfId="927" priority="1823" operator="equal">
      <formula>"Sonstiges Ziel (bitte unter Bemerkung eintragen)"</formula>
    </cfRule>
    <cfRule type="cellIs" dxfId="926" priority="1824" operator="equal">
      <formula>"bitte auswählen"</formula>
    </cfRule>
  </conditionalFormatting>
  <conditionalFormatting sqref="D74:F74">
    <cfRule type="cellIs" dxfId="925" priority="1820" operator="equal">
      <formula>"Friedrich-Gymnasium (Freiburg)"</formula>
    </cfRule>
    <cfRule type="cellIs" dxfId="924" priority="1821" operator="equal">
      <formula>"Kepler-Gymnasium (Freiburg)"</formula>
    </cfRule>
  </conditionalFormatting>
  <conditionalFormatting sqref="K73:K74">
    <cfRule type="cellIs" dxfId="923" priority="1819" operator="equal">
      <formula>"Dienst-gang"</formula>
    </cfRule>
  </conditionalFormatting>
  <conditionalFormatting sqref="C73">
    <cfRule type="cellIs" dxfId="922" priority="1836" operator="lessThan">
      <formula>EDATE($K$9,-6)</formula>
    </cfRule>
    <cfRule type="cellIs" dxfId="921" priority="1837" operator="greaterThan">
      <formula>$K$9</formula>
    </cfRule>
  </conditionalFormatting>
  <conditionalFormatting sqref="T75:T76">
    <cfRule type="cellIs" dxfId="920" priority="1814" operator="notEqual">
      <formula>""</formula>
    </cfRule>
  </conditionalFormatting>
  <conditionalFormatting sqref="P76">
    <cfRule type="cellIs" dxfId="919" priority="1810" operator="greaterThan">
      <formula>H75*IF(G76="hin und zurück",2,1)</formula>
    </cfRule>
  </conditionalFormatting>
  <conditionalFormatting sqref="D75:E75">
    <cfRule type="cellIs" dxfId="918" priority="1794" operator="equal">
      <formula>"sonstiger Ort (bitte unter Bemerkung eintragen)"</formula>
    </cfRule>
    <cfRule type="cellIs" dxfId="917" priority="1797" operator="equal">
      <formula>"bitte auswählen"</formula>
    </cfRule>
    <cfRule type="cellIs" dxfId="916" priority="1798" operator="equal">
      <formula>"sonstiges (bitte unter Bemerkungen eintragen)"</formula>
    </cfRule>
  </conditionalFormatting>
  <conditionalFormatting sqref="D76:E76">
    <cfRule type="cellIs" dxfId="915" priority="1795" operator="equal">
      <formula>"Sonstiges Ziel (bitte unter Bemerkung eintragen)"</formula>
    </cfRule>
    <cfRule type="cellIs" dxfId="914" priority="1796" operator="equal">
      <formula>"bitte auswählen"</formula>
    </cfRule>
  </conditionalFormatting>
  <conditionalFormatting sqref="D76:F76">
    <cfRule type="cellIs" dxfId="913" priority="1792" operator="equal">
      <formula>"Friedrich-Gymnasium (Freiburg)"</formula>
    </cfRule>
    <cfRule type="cellIs" dxfId="912" priority="1793" operator="equal">
      <formula>"Kepler-Gymnasium (Freiburg)"</formula>
    </cfRule>
  </conditionalFormatting>
  <conditionalFormatting sqref="K75:K76">
    <cfRule type="cellIs" dxfId="911" priority="1791" operator="equal">
      <formula>"Dienst-gang"</formula>
    </cfRule>
  </conditionalFormatting>
  <conditionalFormatting sqref="C75">
    <cfRule type="cellIs" dxfId="910" priority="1808" operator="lessThan">
      <formula>EDATE($K$9,-6)</formula>
    </cfRule>
    <cfRule type="cellIs" dxfId="909" priority="1809" operator="greaterThan">
      <formula>$K$9</formula>
    </cfRule>
  </conditionalFormatting>
  <conditionalFormatting sqref="T77:T78">
    <cfRule type="cellIs" dxfId="908" priority="1786" operator="notEqual">
      <formula>""</formula>
    </cfRule>
  </conditionalFormatting>
  <conditionalFormatting sqref="P78">
    <cfRule type="cellIs" dxfId="907" priority="1782" operator="greaterThan">
      <formula>H77*IF(G78="hin und zurück",2,1)</formula>
    </cfRule>
  </conditionalFormatting>
  <conditionalFormatting sqref="D77:E77">
    <cfRule type="cellIs" dxfId="906" priority="1766" operator="equal">
      <formula>"sonstiger Ort (bitte unter Bemerkung eintragen)"</formula>
    </cfRule>
    <cfRule type="cellIs" dxfId="905" priority="1769" operator="equal">
      <formula>"bitte auswählen"</formula>
    </cfRule>
    <cfRule type="cellIs" dxfId="904" priority="1770" operator="equal">
      <formula>"sonstiges (bitte unter Bemerkungen eintragen)"</formula>
    </cfRule>
  </conditionalFormatting>
  <conditionalFormatting sqref="D78:E78">
    <cfRule type="cellIs" dxfId="903" priority="1767" operator="equal">
      <formula>"Sonstiges Ziel (bitte unter Bemerkung eintragen)"</formula>
    </cfRule>
    <cfRule type="cellIs" dxfId="902" priority="1768" operator="equal">
      <formula>"bitte auswählen"</formula>
    </cfRule>
  </conditionalFormatting>
  <conditionalFormatting sqref="D78:F78">
    <cfRule type="cellIs" dxfId="901" priority="1764" operator="equal">
      <formula>"Friedrich-Gymnasium (Freiburg)"</formula>
    </cfRule>
    <cfRule type="cellIs" dxfId="900" priority="1765" operator="equal">
      <formula>"Kepler-Gymnasium (Freiburg)"</formula>
    </cfRule>
  </conditionalFormatting>
  <conditionalFormatting sqref="K77:K78">
    <cfRule type="cellIs" dxfId="899" priority="1763" operator="equal">
      <formula>"Dienst-gang"</formula>
    </cfRule>
  </conditionalFormatting>
  <conditionalFormatting sqref="C77">
    <cfRule type="cellIs" dxfId="898" priority="1780" operator="lessThan">
      <formula>EDATE($K$9,-6)</formula>
    </cfRule>
    <cfRule type="cellIs" dxfId="897" priority="1781" operator="greaterThan">
      <formula>$K$9</formula>
    </cfRule>
  </conditionalFormatting>
  <conditionalFormatting sqref="T79:T80">
    <cfRule type="cellIs" dxfId="896" priority="1758" operator="notEqual">
      <formula>""</formula>
    </cfRule>
  </conditionalFormatting>
  <conditionalFormatting sqref="P80">
    <cfRule type="cellIs" dxfId="895" priority="1754" operator="greaterThan">
      <formula>H79*IF(G80="hin und zurück",2,1)</formula>
    </cfRule>
  </conditionalFormatting>
  <conditionalFormatting sqref="D79:E79">
    <cfRule type="cellIs" dxfId="894" priority="1738" operator="equal">
      <formula>"sonstiger Ort (bitte unter Bemerkung eintragen)"</formula>
    </cfRule>
    <cfRule type="cellIs" dxfId="893" priority="1741" operator="equal">
      <formula>"bitte auswählen"</formula>
    </cfRule>
    <cfRule type="cellIs" dxfId="892" priority="1742" operator="equal">
      <formula>"sonstiges (bitte unter Bemerkungen eintragen)"</formula>
    </cfRule>
  </conditionalFormatting>
  <conditionalFormatting sqref="D80:E80">
    <cfRule type="cellIs" dxfId="891" priority="1739" operator="equal">
      <formula>"Sonstiges Ziel (bitte unter Bemerkung eintragen)"</formula>
    </cfRule>
    <cfRule type="cellIs" dxfId="890" priority="1740" operator="equal">
      <formula>"bitte auswählen"</formula>
    </cfRule>
  </conditionalFormatting>
  <conditionalFormatting sqref="D80:F80">
    <cfRule type="cellIs" dxfId="889" priority="1736" operator="equal">
      <formula>"Friedrich-Gymnasium (Freiburg)"</formula>
    </cfRule>
    <cfRule type="cellIs" dxfId="888" priority="1737" operator="equal">
      <formula>"Kepler-Gymnasium (Freiburg)"</formula>
    </cfRule>
  </conditionalFormatting>
  <conditionalFormatting sqref="K79:K80">
    <cfRule type="cellIs" dxfId="887" priority="1735" operator="equal">
      <formula>"Dienst-gang"</formula>
    </cfRule>
  </conditionalFormatting>
  <conditionalFormatting sqref="C79">
    <cfRule type="cellIs" dxfId="886" priority="1752" operator="lessThan">
      <formula>EDATE($K$9,-6)</formula>
    </cfRule>
    <cfRule type="cellIs" dxfId="885" priority="1753" operator="greaterThan">
      <formula>$K$9</formula>
    </cfRule>
  </conditionalFormatting>
  <conditionalFormatting sqref="T81:T82">
    <cfRule type="cellIs" dxfId="884" priority="1730" operator="notEqual">
      <formula>""</formula>
    </cfRule>
  </conditionalFormatting>
  <conditionalFormatting sqref="P82">
    <cfRule type="cellIs" dxfId="883" priority="1726" operator="greaterThan">
      <formula>H81*IF(G82="hin und zurück",2,1)</formula>
    </cfRule>
  </conditionalFormatting>
  <conditionalFormatting sqref="D81:E81">
    <cfRule type="cellIs" dxfId="882" priority="1710" operator="equal">
      <formula>"sonstiger Ort (bitte unter Bemerkung eintragen)"</formula>
    </cfRule>
    <cfRule type="cellIs" dxfId="881" priority="1713" operator="equal">
      <formula>"bitte auswählen"</formula>
    </cfRule>
    <cfRule type="cellIs" dxfId="880" priority="1714" operator="equal">
      <formula>"sonstiges (bitte unter Bemerkungen eintragen)"</formula>
    </cfRule>
  </conditionalFormatting>
  <conditionalFormatting sqref="D82:E82">
    <cfRule type="cellIs" dxfId="879" priority="1711" operator="equal">
      <formula>"Sonstiges Ziel (bitte unter Bemerkung eintragen)"</formula>
    </cfRule>
    <cfRule type="cellIs" dxfId="878" priority="1712" operator="equal">
      <formula>"bitte auswählen"</formula>
    </cfRule>
  </conditionalFormatting>
  <conditionalFormatting sqref="D82:F82">
    <cfRule type="cellIs" dxfId="877" priority="1708" operator="equal">
      <formula>"Friedrich-Gymnasium (Freiburg)"</formula>
    </cfRule>
    <cfRule type="cellIs" dxfId="876" priority="1709" operator="equal">
      <formula>"Kepler-Gymnasium (Freiburg)"</formula>
    </cfRule>
  </conditionalFormatting>
  <conditionalFormatting sqref="K81:K82">
    <cfRule type="cellIs" dxfId="875" priority="1707" operator="equal">
      <formula>"Dienst-gang"</formula>
    </cfRule>
  </conditionalFormatting>
  <conditionalFormatting sqref="C81">
    <cfRule type="cellIs" dxfId="874" priority="1724" operator="lessThan">
      <formula>EDATE($K$9,-6)</formula>
    </cfRule>
    <cfRule type="cellIs" dxfId="873" priority="1725" operator="greaterThan">
      <formula>$K$9</formula>
    </cfRule>
  </conditionalFormatting>
  <conditionalFormatting sqref="T83:T84">
    <cfRule type="cellIs" dxfId="872" priority="1702" operator="notEqual">
      <formula>""</formula>
    </cfRule>
  </conditionalFormatting>
  <conditionalFormatting sqref="P84">
    <cfRule type="cellIs" dxfId="871" priority="1698" operator="greaterThan">
      <formula>H83*IF(G84="hin und zurück",2,1)</formula>
    </cfRule>
  </conditionalFormatting>
  <conditionalFormatting sqref="D83:E83">
    <cfRule type="cellIs" dxfId="870" priority="1682" operator="equal">
      <formula>"sonstiger Ort (bitte unter Bemerkung eintragen)"</formula>
    </cfRule>
    <cfRule type="cellIs" dxfId="869" priority="1685" operator="equal">
      <formula>"bitte auswählen"</formula>
    </cfRule>
    <cfRule type="cellIs" dxfId="868" priority="1686" operator="equal">
      <formula>"sonstiges (bitte unter Bemerkungen eintragen)"</formula>
    </cfRule>
  </conditionalFormatting>
  <conditionalFormatting sqref="D84:E84">
    <cfRule type="cellIs" dxfId="867" priority="1683" operator="equal">
      <formula>"Sonstiges Ziel (bitte unter Bemerkung eintragen)"</formula>
    </cfRule>
    <cfRule type="cellIs" dxfId="866" priority="1684" operator="equal">
      <formula>"bitte auswählen"</formula>
    </cfRule>
  </conditionalFormatting>
  <conditionalFormatting sqref="D84:F84">
    <cfRule type="cellIs" dxfId="865" priority="1680" operator="equal">
      <formula>"Friedrich-Gymnasium (Freiburg)"</formula>
    </cfRule>
    <cfRule type="cellIs" dxfId="864" priority="1681" operator="equal">
      <formula>"Kepler-Gymnasium (Freiburg)"</formula>
    </cfRule>
  </conditionalFormatting>
  <conditionalFormatting sqref="K83:K84">
    <cfRule type="cellIs" dxfId="863" priority="1679" operator="equal">
      <formula>"Dienst-gang"</formula>
    </cfRule>
  </conditionalFormatting>
  <conditionalFormatting sqref="C83">
    <cfRule type="cellIs" dxfId="862" priority="1696" operator="lessThan">
      <formula>EDATE($K$9,-6)</formula>
    </cfRule>
    <cfRule type="cellIs" dxfId="861" priority="1697" operator="greaterThan">
      <formula>$K$9</formula>
    </cfRule>
  </conditionalFormatting>
  <conditionalFormatting sqref="T85:T86">
    <cfRule type="cellIs" dxfId="860" priority="1674" operator="notEqual">
      <formula>""</formula>
    </cfRule>
  </conditionalFormatting>
  <conditionalFormatting sqref="P86">
    <cfRule type="cellIs" dxfId="859" priority="1670" operator="greaterThan">
      <formula>H85*IF(G86="hin und zurück",2,1)</formula>
    </cfRule>
  </conditionalFormatting>
  <conditionalFormatting sqref="D85:E85">
    <cfRule type="cellIs" dxfId="858" priority="1654" operator="equal">
      <formula>"sonstiger Ort (bitte unter Bemerkung eintragen)"</formula>
    </cfRule>
    <cfRule type="cellIs" dxfId="857" priority="1657" operator="equal">
      <formula>"bitte auswählen"</formula>
    </cfRule>
    <cfRule type="cellIs" dxfId="856" priority="1658" operator="equal">
      <formula>"sonstiges (bitte unter Bemerkungen eintragen)"</formula>
    </cfRule>
  </conditionalFormatting>
  <conditionalFormatting sqref="D86:E86">
    <cfRule type="cellIs" dxfId="855" priority="1655" operator="equal">
      <formula>"Sonstiges Ziel (bitte unter Bemerkung eintragen)"</formula>
    </cfRule>
    <cfRule type="cellIs" dxfId="854" priority="1656" operator="equal">
      <formula>"bitte auswählen"</formula>
    </cfRule>
  </conditionalFormatting>
  <conditionalFormatting sqref="D86:F86">
    <cfRule type="cellIs" dxfId="853" priority="1652" operator="equal">
      <formula>"Friedrich-Gymnasium (Freiburg)"</formula>
    </cfRule>
    <cfRule type="cellIs" dxfId="852" priority="1653" operator="equal">
      <formula>"Kepler-Gymnasium (Freiburg)"</formula>
    </cfRule>
  </conditionalFormatting>
  <conditionalFormatting sqref="K85:K86">
    <cfRule type="cellIs" dxfId="851" priority="1651" operator="equal">
      <formula>"Dienst-gang"</formula>
    </cfRule>
  </conditionalFormatting>
  <conditionalFormatting sqref="C85">
    <cfRule type="cellIs" dxfId="850" priority="1668" operator="lessThan">
      <formula>EDATE($K$9,-6)</formula>
    </cfRule>
    <cfRule type="cellIs" dxfId="849" priority="1669" operator="greaterThan">
      <formula>$K$9</formula>
    </cfRule>
  </conditionalFormatting>
  <conditionalFormatting sqref="T87:T88">
    <cfRule type="cellIs" dxfId="848" priority="1646" operator="notEqual">
      <formula>""</formula>
    </cfRule>
  </conditionalFormatting>
  <conditionalFormatting sqref="P88">
    <cfRule type="cellIs" dxfId="847" priority="1642" operator="greaterThan">
      <formula>H87*IF(G88="hin und zurück",2,1)</formula>
    </cfRule>
  </conditionalFormatting>
  <conditionalFormatting sqref="D87:E87">
    <cfRule type="cellIs" dxfId="846" priority="1626" operator="equal">
      <formula>"sonstiger Ort (bitte unter Bemerkung eintragen)"</formula>
    </cfRule>
    <cfRule type="cellIs" dxfId="845" priority="1629" operator="equal">
      <formula>"bitte auswählen"</formula>
    </cfRule>
    <cfRule type="cellIs" dxfId="844" priority="1630" operator="equal">
      <formula>"sonstiges (bitte unter Bemerkungen eintragen)"</formula>
    </cfRule>
  </conditionalFormatting>
  <conditionalFormatting sqref="D88:E88">
    <cfRule type="cellIs" dxfId="843" priority="1627" operator="equal">
      <formula>"Sonstiges Ziel (bitte unter Bemerkung eintragen)"</formula>
    </cfRule>
    <cfRule type="cellIs" dxfId="842" priority="1628" operator="equal">
      <formula>"bitte auswählen"</formula>
    </cfRule>
  </conditionalFormatting>
  <conditionalFormatting sqref="D88:F88">
    <cfRule type="cellIs" dxfId="841" priority="1624" operator="equal">
      <formula>"Friedrich-Gymnasium (Freiburg)"</formula>
    </cfRule>
    <cfRule type="cellIs" dxfId="840" priority="1625" operator="equal">
      <formula>"Kepler-Gymnasium (Freiburg)"</formula>
    </cfRule>
  </conditionalFormatting>
  <conditionalFormatting sqref="K87:K88">
    <cfRule type="cellIs" dxfId="839" priority="1623" operator="equal">
      <formula>"Dienst-gang"</formula>
    </cfRule>
  </conditionalFormatting>
  <conditionalFormatting sqref="C87">
    <cfRule type="cellIs" dxfId="838" priority="1640" operator="lessThan">
      <formula>EDATE($K$9,-6)</formula>
    </cfRule>
    <cfRule type="cellIs" dxfId="837" priority="1641" operator="greaterThan">
      <formula>$K$9</formula>
    </cfRule>
  </conditionalFormatting>
  <conditionalFormatting sqref="T89:T90">
    <cfRule type="cellIs" dxfId="836" priority="1618" operator="notEqual">
      <formula>""</formula>
    </cfRule>
  </conditionalFormatting>
  <conditionalFormatting sqref="P90">
    <cfRule type="cellIs" dxfId="835" priority="1614" operator="greaterThan">
      <formula>H89*IF(G90="hin und zurück",2,1)</formula>
    </cfRule>
  </conditionalFormatting>
  <conditionalFormatting sqref="D89:E89">
    <cfRule type="cellIs" dxfId="834" priority="1598" operator="equal">
      <formula>"sonstiger Ort (bitte unter Bemerkung eintragen)"</formula>
    </cfRule>
    <cfRule type="cellIs" dxfId="833" priority="1601" operator="equal">
      <formula>"bitte auswählen"</formula>
    </cfRule>
    <cfRule type="cellIs" dxfId="832" priority="1602" operator="equal">
      <formula>"sonstiges (bitte unter Bemerkungen eintragen)"</formula>
    </cfRule>
  </conditionalFormatting>
  <conditionalFormatting sqref="D90:E90">
    <cfRule type="cellIs" dxfId="831" priority="1599" operator="equal">
      <formula>"Sonstiges Ziel (bitte unter Bemerkung eintragen)"</formula>
    </cfRule>
    <cfRule type="cellIs" dxfId="830" priority="1600" operator="equal">
      <formula>"bitte auswählen"</formula>
    </cfRule>
  </conditionalFormatting>
  <conditionalFormatting sqref="D90:F90">
    <cfRule type="cellIs" dxfId="829" priority="1596" operator="equal">
      <formula>"Friedrich-Gymnasium (Freiburg)"</formula>
    </cfRule>
    <cfRule type="cellIs" dxfId="828" priority="1597" operator="equal">
      <formula>"Kepler-Gymnasium (Freiburg)"</formula>
    </cfRule>
  </conditionalFormatting>
  <conditionalFormatting sqref="K89:K90">
    <cfRule type="cellIs" dxfId="827" priority="1595" operator="equal">
      <formula>"Dienst-gang"</formula>
    </cfRule>
  </conditionalFormatting>
  <conditionalFormatting sqref="C89">
    <cfRule type="cellIs" dxfId="826" priority="1612" operator="lessThan">
      <formula>EDATE($K$9,-6)</formula>
    </cfRule>
    <cfRule type="cellIs" dxfId="825" priority="1613" operator="greaterThan">
      <formula>$K$9</formula>
    </cfRule>
  </conditionalFormatting>
  <conditionalFormatting sqref="T91:T92">
    <cfRule type="cellIs" dxfId="824" priority="1590" operator="notEqual">
      <formula>""</formula>
    </cfRule>
  </conditionalFormatting>
  <conditionalFormatting sqref="P92">
    <cfRule type="cellIs" dxfId="823" priority="1586" operator="greaterThan">
      <formula>H91*IF(G92="hin und zurück",2,1)</formula>
    </cfRule>
  </conditionalFormatting>
  <conditionalFormatting sqref="D91:E91">
    <cfRule type="cellIs" dxfId="822" priority="1570" operator="equal">
      <formula>"sonstiger Ort (bitte unter Bemerkung eintragen)"</formula>
    </cfRule>
    <cfRule type="cellIs" dxfId="821" priority="1573" operator="equal">
      <formula>"bitte auswählen"</formula>
    </cfRule>
    <cfRule type="cellIs" dxfId="820" priority="1574" operator="equal">
      <formula>"sonstiges (bitte unter Bemerkungen eintragen)"</formula>
    </cfRule>
  </conditionalFormatting>
  <conditionalFormatting sqref="D92:E92">
    <cfRule type="cellIs" dxfId="819" priority="1571" operator="equal">
      <formula>"Sonstiges Ziel (bitte unter Bemerkung eintragen)"</formula>
    </cfRule>
    <cfRule type="cellIs" dxfId="818" priority="1572" operator="equal">
      <formula>"bitte auswählen"</formula>
    </cfRule>
  </conditionalFormatting>
  <conditionalFormatting sqref="D92:F92">
    <cfRule type="cellIs" dxfId="817" priority="1568" operator="equal">
      <formula>"Friedrich-Gymnasium (Freiburg)"</formula>
    </cfRule>
    <cfRule type="cellIs" dxfId="816" priority="1569" operator="equal">
      <formula>"Kepler-Gymnasium (Freiburg)"</formula>
    </cfRule>
  </conditionalFormatting>
  <conditionalFormatting sqref="K91:K92">
    <cfRule type="cellIs" dxfId="815" priority="1567" operator="equal">
      <formula>"Dienst-gang"</formula>
    </cfRule>
  </conditionalFormatting>
  <conditionalFormatting sqref="C91">
    <cfRule type="cellIs" dxfId="814" priority="1584" operator="lessThan">
      <formula>EDATE($K$9,-6)</formula>
    </cfRule>
    <cfRule type="cellIs" dxfId="813" priority="1585" operator="greaterThan">
      <formula>$K$9</formula>
    </cfRule>
  </conditionalFormatting>
  <conditionalFormatting sqref="T93:T94">
    <cfRule type="cellIs" dxfId="812" priority="1562" operator="notEqual">
      <formula>""</formula>
    </cfRule>
  </conditionalFormatting>
  <conditionalFormatting sqref="P94">
    <cfRule type="cellIs" dxfId="811" priority="1558" operator="greaterThan">
      <formula>H93*IF(G94="hin und zurück",2,1)</formula>
    </cfRule>
  </conditionalFormatting>
  <conditionalFormatting sqref="D93:E93">
    <cfRule type="cellIs" dxfId="810" priority="1542" operator="equal">
      <formula>"sonstiger Ort (bitte unter Bemerkung eintragen)"</formula>
    </cfRule>
    <cfRule type="cellIs" dxfId="809" priority="1545" operator="equal">
      <formula>"bitte auswählen"</formula>
    </cfRule>
    <cfRule type="cellIs" dxfId="808" priority="1546" operator="equal">
      <formula>"sonstiges (bitte unter Bemerkungen eintragen)"</formula>
    </cfRule>
  </conditionalFormatting>
  <conditionalFormatting sqref="D94:E94">
    <cfRule type="cellIs" dxfId="807" priority="1543" operator="equal">
      <formula>"Sonstiges Ziel (bitte unter Bemerkung eintragen)"</formula>
    </cfRule>
    <cfRule type="cellIs" dxfId="806" priority="1544" operator="equal">
      <formula>"bitte auswählen"</formula>
    </cfRule>
  </conditionalFormatting>
  <conditionalFormatting sqref="D94:F94">
    <cfRule type="cellIs" dxfId="805" priority="1540" operator="equal">
      <formula>"Friedrich-Gymnasium (Freiburg)"</formula>
    </cfRule>
    <cfRule type="cellIs" dxfId="804" priority="1541" operator="equal">
      <formula>"Kepler-Gymnasium (Freiburg)"</formula>
    </cfRule>
  </conditionalFormatting>
  <conditionalFormatting sqref="K93:K94">
    <cfRule type="cellIs" dxfId="803" priority="1539" operator="equal">
      <formula>"Dienst-gang"</formula>
    </cfRule>
  </conditionalFormatting>
  <conditionalFormatting sqref="C93">
    <cfRule type="cellIs" dxfId="802" priority="1556" operator="lessThan">
      <formula>EDATE($K$9,-6)</formula>
    </cfRule>
    <cfRule type="cellIs" dxfId="801" priority="1557" operator="greaterThan">
      <formula>$K$9</formula>
    </cfRule>
  </conditionalFormatting>
  <conditionalFormatting sqref="T95:T96">
    <cfRule type="cellIs" dxfId="800" priority="1534" operator="notEqual">
      <formula>""</formula>
    </cfRule>
  </conditionalFormatting>
  <conditionalFormatting sqref="P96">
    <cfRule type="cellIs" dxfId="799" priority="1530" operator="greaterThan">
      <formula>H95*IF(G96="hin und zurück",2,1)</formula>
    </cfRule>
  </conditionalFormatting>
  <conditionalFormatting sqref="D95:E95">
    <cfRule type="cellIs" dxfId="798" priority="1514" operator="equal">
      <formula>"sonstiger Ort (bitte unter Bemerkung eintragen)"</formula>
    </cfRule>
    <cfRule type="cellIs" dxfId="797" priority="1517" operator="equal">
      <formula>"bitte auswählen"</formula>
    </cfRule>
    <cfRule type="cellIs" dxfId="796" priority="1518" operator="equal">
      <formula>"sonstiges (bitte unter Bemerkungen eintragen)"</formula>
    </cfRule>
  </conditionalFormatting>
  <conditionalFormatting sqref="D96:E96">
    <cfRule type="cellIs" dxfId="795" priority="1515" operator="equal">
      <formula>"Sonstiges Ziel (bitte unter Bemerkung eintragen)"</formula>
    </cfRule>
    <cfRule type="cellIs" dxfId="794" priority="1516" operator="equal">
      <formula>"bitte auswählen"</formula>
    </cfRule>
  </conditionalFormatting>
  <conditionalFormatting sqref="D96:F96">
    <cfRule type="cellIs" dxfId="793" priority="1512" operator="equal">
      <formula>"Friedrich-Gymnasium (Freiburg)"</formula>
    </cfRule>
    <cfRule type="cellIs" dxfId="792" priority="1513" operator="equal">
      <formula>"Kepler-Gymnasium (Freiburg)"</formula>
    </cfRule>
  </conditionalFormatting>
  <conditionalFormatting sqref="K95:K96">
    <cfRule type="cellIs" dxfId="791" priority="1511" operator="equal">
      <formula>"Dienst-gang"</formula>
    </cfRule>
  </conditionalFormatting>
  <conditionalFormatting sqref="C95">
    <cfRule type="cellIs" dxfId="790" priority="1528" operator="lessThan">
      <formula>EDATE($K$9,-6)</formula>
    </cfRule>
    <cfRule type="cellIs" dxfId="789" priority="1529" operator="greaterThan">
      <formula>$K$9</formula>
    </cfRule>
  </conditionalFormatting>
  <conditionalFormatting sqref="T97:T98">
    <cfRule type="cellIs" dxfId="788" priority="1506" operator="notEqual">
      <formula>""</formula>
    </cfRule>
  </conditionalFormatting>
  <conditionalFormatting sqref="P98">
    <cfRule type="cellIs" dxfId="787" priority="1502" operator="greaterThan">
      <formula>H97*IF(G98="hin und zurück",2,1)</formula>
    </cfRule>
  </conditionalFormatting>
  <conditionalFormatting sqref="D97:E97">
    <cfRule type="cellIs" dxfId="786" priority="1486" operator="equal">
      <formula>"sonstiger Ort (bitte unter Bemerkung eintragen)"</formula>
    </cfRule>
    <cfRule type="cellIs" dxfId="785" priority="1489" operator="equal">
      <formula>"bitte auswählen"</formula>
    </cfRule>
    <cfRule type="cellIs" dxfId="784" priority="1490" operator="equal">
      <formula>"sonstiges (bitte unter Bemerkungen eintragen)"</formula>
    </cfRule>
  </conditionalFormatting>
  <conditionalFormatting sqref="D98:E98">
    <cfRule type="cellIs" dxfId="783" priority="1487" operator="equal">
      <formula>"Sonstiges Ziel (bitte unter Bemerkung eintragen)"</formula>
    </cfRule>
    <cfRule type="cellIs" dxfId="782" priority="1488" operator="equal">
      <formula>"bitte auswählen"</formula>
    </cfRule>
  </conditionalFormatting>
  <conditionalFormatting sqref="D98:F98">
    <cfRule type="cellIs" dxfId="781" priority="1484" operator="equal">
      <formula>"Friedrich-Gymnasium (Freiburg)"</formula>
    </cfRule>
    <cfRule type="cellIs" dxfId="780" priority="1485" operator="equal">
      <formula>"Kepler-Gymnasium (Freiburg)"</formula>
    </cfRule>
  </conditionalFormatting>
  <conditionalFormatting sqref="K97:K98">
    <cfRule type="cellIs" dxfId="779" priority="1483" operator="equal">
      <formula>"Dienst-gang"</formula>
    </cfRule>
  </conditionalFormatting>
  <conditionalFormatting sqref="C97">
    <cfRule type="cellIs" dxfId="778" priority="1500" operator="lessThan">
      <formula>EDATE($K$9,-6)</formula>
    </cfRule>
    <cfRule type="cellIs" dxfId="777" priority="1501" operator="greaterThan">
      <formula>$K$9</formula>
    </cfRule>
  </conditionalFormatting>
  <conditionalFormatting sqref="T99:T100">
    <cfRule type="cellIs" dxfId="776" priority="1478" operator="notEqual">
      <formula>""</formula>
    </cfRule>
  </conditionalFormatting>
  <conditionalFormatting sqref="P100">
    <cfRule type="cellIs" dxfId="775" priority="1474" operator="greaterThan">
      <formula>H99*IF(G100="hin und zurück",2,1)</formula>
    </cfRule>
  </conditionalFormatting>
  <conditionalFormatting sqref="D99:E99">
    <cfRule type="cellIs" dxfId="774" priority="1458" operator="equal">
      <formula>"sonstiger Ort (bitte unter Bemerkung eintragen)"</formula>
    </cfRule>
    <cfRule type="cellIs" dxfId="773" priority="1461" operator="equal">
      <formula>"bitte auswählen"</formula>
    </cfRule>
    <cfRule type="cellIs" dxfId="772" priority="1462" operator="equal">
      <formula>"sonstiges (bitte unter Bemerkungen eintragen)"</formula>
    </cfRule>
  </conditionalFormatting>
  <conditionalFormatting sqref="D100:E100">
    <cfRule type="cellIs" dxfId="771" priority="1459" operator="equal">
      <formula>"Sonstiges Ziel (bitte unter Bemerkung eintragen)"</formula>
    </cfRule>
    <cfRule type="cellIs" dxfId="770" priority="1460" operator="equal">
      <formula>"bitte auswählen"</formula>
    </cfRule>
  </conditionalFormatting>
  <conditionalFormatting sqref="D100:F100">
    <cfRule type="cellIs" dxfId="769" priority="1456" operator="equal">
      <formula>"Friedrich-Gymnasium (Freiburg)"</formula>
    </cfRule>
    <cfRule type="cellIs" dxfId="768" priority="1457" operator="equal">
      <formula>"Kepler-Gymnasium (Freiburg)"</formula>
    </cfRule>
  </conditionalFormatting>
  <conditionalFormatting sqref="K99:K100">
    <cfRule type="cellIs" dxfId="767" priority="1455" operator="equal">
      <formula>"Dienst-gang"</formula>
    </cfRule>
  </conditionalFormatting>
  <conditionalFormatting sqref="C99">
    <cfRule type="cellIs" dxfId="766" priority="1472" operator="lessThan">
      <formula>EDATE($K$9,-6)</formula>
    </cfRule>
    <cfRule type="cellIs" dxfId="765" priority="1473" operator="greaterThan">
      <formula>$K$9</formula>
    </cfRule>
  </conditionalFormatting>
  <conditionalFormatting sqref="T101:T102">
    <cfRule type="cellIs" dxfId="764" priority="1450" operator="notEqual">
      <formula>""</formula>
    </cfRule>
  </conditionalFormatting>
  <conditionalFormatting sqref="P102">
    <cfRule type="cellIs" dxfId="763" priority="1446" operator="greaterThan">
      <formula>H101*IF(G102="hin und zurück",2,1)</formula>
    </cfRule>
  </conditionalFormatting>
  <conditionalFormatting sqref="D101:E101">
    <cfRule type="cellIs" dxfId="762" priority="1430" operator="equal">
      <formula>"sonstiger Ort (bitte unter Bemerkung eintragen)"</formula>
    </cfRule>
    <cfRule type="cellIs" dxfId="761" priority="1433" operator="equal">
      <formula>"bitte auswählen"</formula>
    </cfRule>
    <cfRule type="cellIs" dxfId="760" priority="1434" operator="equal">
      <formula>"sonstiges (bitte unter Bemerkungen eintragen)"</formula>
    </cfRule>
  </conditionalFormatting>
  <conditionalFormatting sqref="D102:E102">
    <cfRule type="cellIs" dxfId="759" priority="1431" operator="equal">
      <formula>"Sonstiges Ziel (bitte unter Bemerkung eintragen)"</formula>
    </cfRule>
    <cfRule type="cellIs" dxfId="758" priority="1432" operator="equal">
      <formula>"bitte auswählen"</formula>
    </cfRule>
  </conditionalFormatting>
  <conditionalFormatting sqref="D102:F102">
    <cfRule type="cellIs" dxfId="757" priority="1428" operator="equal">
      <formula>"Friedrich-Gymnasium (Freiburg)"</formula>
    </cfRule>
    <cfRule type="cellIs" dxfId="756" priority="1429" operator="equal">
      <formula>"Kepler-Gymnasium (Freiburg)"</formula>
    </cfRule>
  </conditionalFormatting>
  <conditionalFormatting sqref="K101:K102">
    <cfRule type="cellIs" dxfId="755" priority="1427" operator="equal">
      <formula>"Dienst-gang"</formula>
    </cfRule>
  </conditionalFormatting>
  <conditionalFormatting sqref="C101">
    <cfRule type="cellIs" dxfId="754" priority="1444" operator="lessThan">
      <formula>EDATE($K$9,-6)</formula>
    </cfRule>
    <cfRule type="cellIs" dxfId="753" priority="1445" operator="greaterThan">
      <formula>$K$9</formula>
    </cfRule>
  </conditionalFormatting>
  <conditionalFormatting sqref="M102">
    <cfRule type="cellIs" dxfId="752" priority="1304" operator="greaterThan">
      <formula>0</formula>
    </cfRule>
    <cfRule type="expression" dxfId="751" priority="1305">
      <formula>K101="Dienst-reise"</formula>
    </cfRule>
    <cfRule type="expression" dxfId="750" priority="1306">
      <formula>M101&lt;M102</formula>
    </cfRule>
  </conditionalFormatting>
  <conditionalFormatting sqref="G34">
    <cfRule type="cellIs" dxfId="749" priority="912" operator="equal">
      <formula>"bitte auswählen"</formula>
    </cfRule>
  </conditionalFormatting>
  <conditionalFormatting sqref="G33">
    <cfRule type="cellIs" dxfId="748" priority="911" operator="equal">
      <formula>"auswählen"</formula>
    </cfRule>
  </conditionalFormatting>
  <conditionalFormatting sqref="H33">
    <cfRule type="cellIs" dxfId="747" priority="905" operator="equal">
      <formula>"Bitte angeben"</formula>
    </cfRule>
    <cfRule type="expression" dxfId="746" priority="906">
      <formula>$G$12</formula>
    </cfRule>
    <cfRule type="expression" dxfId="745" priority="907">
      <formula>$G$11</formula>
    </cfRule>
    <cfRule type="cellIs" dxfId="744" priority="908" operator="equal">
      <formula>$G$10</formula>
    </cfRule>
    <cfRule type="cellIs" dxfId="743" priority="909" operator="equal">
      <formula>$G$9</formula>
    </cfRule>
    <cfRule type="cellIs" dxfId="742" priority="910" operator="equal">
      <formula>"wird ausgefüllt"</formula>
    </cfRule>
  </conditionalFormatting>
  <conditionalFormatting sqref="G34:H34">
    <cfRule type="expression" dxfId="741" priority="904">
      <formula>AND(OR(G33="Auto",G33="Fahrrad"),G34="bitte auswählen")</formula>
    </cfRule>
  </conditionalFormatting>
  <conditionalFormatting sqref="G36">
    <cfRule type="cellIs" dxfId="740" priority="903" operator="equal">
      <formula>"bitte auswählen"</formula>
    </cfRule>
  </conditionalFormatting>
  <conditionalFormatting sqref="G35">
    <cfRule type="cellIs" dxfId="739" priority="902" operator="equal">
      <formula>"auswählen"</formula>
    </cfRule>
  </conditionalFormatting>
  <conditionalFormatting sqref="H35">
    <cfRule type="cellIs" dxfId="738" priority="896" operator="equal">
      <formula>"Bitte angeben"</formula>
    </cfRule>
    <cfRule type="expression" dxfId="737" priority="897">
      <formula>$G$12</formula>
    </cfRule>
    <cfRule type="expression" dxfId="736" priority="898">
      <formula>$G$11</formula>
    </cfRule>
    <cfRule type="cellIs" dxfId="735" priority="899" operator="equal">
      <formula>$G$10</formula>
    </cfRule>
    <cfRule type="cellIs" dxfId="734" priority="900" operator="equal">
      <formula>$G$9</formula>
    </cfRule>
    <cfRule type="cellIs" dxfId="733" priority="901" operator="equal">
      <formula>"wird ausgefüllt"</formula>
    </cfRule>
  </conditionalFormatting>
  <conditionalFormatting sqref="G36:H36">
    <cfRule type="expression" dxfId="732" priority="895">
      <formula>AND(OR(G35="Auto",G35="Fahrrad"),G36="bitte auswählen")</formula>
    </cfRule>
  </conditionalFormatting>
  <conditionalFormatting sqref="G38">
    <cfRule type="cellIs" dxfId="731" priority="894" operator="equal">
      <formula>"bitte auswählen"</formula>
    </cfRule>
  </conditionalFormatting>
  <conditionalFormatting sqref="G37">
    <cfRule type="cellIs" dxfId="730" priority="893" operator="equal">
      <formula>"auswählen"</formula>
    </cfRule>
  </conditionalFormatting>
  <conditionalFormatting sqref="H37">
    <cfRule type="cellIs" dxfId="729" priority="887" operator="equal">
      <formula>"Bitte angeben"</formula>
    </cfRule>
    <cfRule type="expression" dxfId="728" priority="888">
      <formula>$G$12</formula>
    </cfRule>
    <cfRule type="expression" dxfId="727" priority="889">
      <formula>$G$11</formula>
    </cfRule>
    <cfRule type="cellIs" dxfId="726" priority="890" operator="equal">
      <formula>$G$10</formula>
    </cfRule>
    <cfRule type="cellIs" dxfId="725" priority="891" operator="equal">
      <formula>$G$9</formula>
    </cfRule>
    <cfRule type="cellIs" dxfId="724" priority="892" operator="equal">
      <formula>"wird ausgefüllt"</formula>
    </cfRule>
  </conditionalFormatting>
  <conditionalFormatting sqref="G38:H38">
    <cfRule type="expression" dxfId="723" priority="886">
      <formula>AND(OR(G37="Auto",G37="Fahrrad"),G38="bitte auswählen")</formula>
    </cfRule>
  </conditionalFormatting>
  <conditionalFormatting sqref="G40">
    <cfRule type="cellIs" dxfId="722" priority="885" operator="equal">
      <formula>"bitte auswählen"</formula>
    </cfRule>
  </conditionalFormatting>
  <conditionalFormatting sqref="G39">
    <cfRule type="cellIs" dxfId="721" priority="884" operator="equal">
      <formula>"auswählen"</formula>
    </cfRule>
  </conditionalFormatting>
  <conditionalFormatting sqref="H39">
    <cfRule type="cellIs" dxfId="720" priority="878" operator="equal">
      <formula>"Bitte angeben"</formula>
    </cfRule>
    <cfRule type="expression" dxfId="719" priority="879">
      <formula>$G$12</formula>
    </cfRule>
    <cfRule type="expression" dxfId="718" priority="880">
      <formula>$G$11</formula>
    </cfRule>
    <cfRule type="cellIs" dxfId="717" priority="881" operator="equal">
      <formula>$G$10</formula>
    </cfRule>
    <cfRule type="cellIs" dxfId="716" priority="882" operator="equal">
      <formula>$G$9</formula>
    </cfRule>
    <cfRule type="cellIs" dxfId="715" priority="883" operator="equal">
      <formula>"wird ausgefüllt"</formula>
    </cfRule>
  </conditionalFormatting>
  <conditionalFormatting sqref="G40:H40">
    <cfRule type="expression" dxfId="714" priority="877">
      <formula>AND(OR(G39="Auto",G39="Fahrrad"),G40="bitte auswählen")</formula>
    </cfRule>
  </conditionalFormatting>
  <conditionalFormatting sqref="G42">
    <cfRule type="cellIs" dxfId="713" priority="876" operator="equal">
      <formula>"bitte auswählen"</formula>
    </cfRule>
  </conditionalFormatting>
  <conditionalFormatting sqref="G41">
    <cfRule type="cellIs" dxfId="712" priority="875" operator="equal">
      <formula>"auswählen"</formula>
    </cfRule>
  </conditionalFormatting>
  <conditionalFormatting sqref="H41">
    <cfRule type="cellIs" dxfId="711" priority="869" operator="equal">
      <formula>"Bitte angeben"</formula>
    </cfRule>
    <cfRule type="expression" dxfId="710" priority="870">
      <formula>$G$12</formula>
    </cfRule>
    <cfRule type="expression" dxfId="709" priority="871">
      <formula>$G$11</formula>
    </cfRule>
    <cfRule type="cellIs" dxfId="708" priority="872" operator="equal">
      <formula>$G$10</formula>
    </cfRule>
    <cfRule type="cellIs" dxfId="707" priority="873" operator="equal">
      <formula>$G$9</formula>
    </cfRule>
    <cfRule type="cellIs" dxfId="706" priority="874" operator="equal">
      <formula>"wird ausgefüllt"</formula>
    </cfRule>
  </conditionalFormatting>
  <conditionalFormatting sqref="G42:H42">
    <cfRule type="expression" dxfId="705" priority="868">
      <formula>AND(OR(G41="Auto",G41="Fahrrad"),G42="bitte auswählen")</formula>
    </cfRule>
  </conditionalFormatting>
  <conditionalFormatting sqref="G44">
    <cfRule type="cellIs" dxfId="704" priority="867" operator="equal">
      <formula>"bitte auswählen"</formula>
    </cfRule>
  </conditionalFormatting>
  <conditionalFormatting sqref="G43">
    <cfRule type="cellIs" dxfId="703" priority="866" operator="equal">
      <formula>"auswählen"</formula>
    </cfRule>
  </conditionalFormatting>
  <conditionalFormatting sqref="H43">
    <cfRule type="cellIs" dxfId="702" priority="860" operator="equal">
      <formula>"Bitte angeben"</formula>
    </cfRule>
    <cfRule type="expression" dxfId="701" priority="861">
      <formula>$G$12</formula>
    </cfRule>
    <cfRule type="expression" dxfId="700" priority="862">
      <formula>$G$11</formula>
    </cfRule>
    <cfRule type="cellIs" dxfId="699" priority="863" operator="equal">
      <formula>$G$10</formula>
    </cfRule>
    <cfRule type="cellIs" dxfId="698" priority="864" operator="equal">
      <formula>$G$9</formula>
    </cfRule>
    <cfRule type="cellIs" dxfId="697" priority="865" operator="equal">
      <formula>"wird ausgefüllt"</formula>
    </cfRule>
  </conditionalFormatting>
  <conditionalFormatting sqref="G44:H44">
    <cfRule type="expression" dxfId="696" priority="859">
      <formula>AND(OR(G43="Auto",G43="Fahrrad"),G44="bitte auswählen")</formula>
    </cfRule>
  </conditionalFormatting>
  <conditionalFormatting sqref="G46">
    <cfRule type="cellIs" dxfId="695" priority="858" operator="equal">
      <formula>"bitte auswählen"</formula>
    </cfRule>
  </conditionalFormatting>
  <conditionalFormatting sqref="G45">
    <cfRule type="cellIs" dxfId="694" priority="857" operator="equal">
      <formula>"auswählen"</formula>
    </cfRule>
  </conditionalFormatting>
  <conditionalFormatting sqref="H45">
    <cfRule type="cellIs" dxfId="693" priority="851" operator="equal">
      <formula>"Bitte angeben"</formula>
    </cfRule>
    <cfRule type="expression" dxfId="692" priority="852">
      <formula>$G$12</formula>
    </cfRule>
    <cfRule type="expression" dxfId="691" priority="853">
      <formula>$G$11</formula>
    </cfRule>
    <cfRule type="cellIs" dxfId="690" priority="854" operator="equal">
      <formula>$G$10</formula>
    </cfRule>
    <cfRule type="cellIs" dxfId="689" priority="855" operator="equal">
      <formula>$G$9</formula>
    </cfRule>
    <cfRule type="cellIs" dxfId="688" priority="856" operator="equal">
      <formula>"wird ausgefüllt"</formula>
    </cfRule>
  </conditionalFormatting>
  <conditionalFormatting sqref="G46:H46">
    <cfRule type="expression" dxfId="687" priority="850">
      <formula>AND(OR(G45="Auto",G45="Fahrrad"),G46="bitte auswählen")</formula>
    </cfRule>
  </conditionalFormatting>
  <conditionalFormatting sqref="G48">
    <cfRule type="cellIs" dxfId="686" priority="849" operator="equal">
      <formula>"bitte auswählen"</formula>
    </cfRule>
  </conditionalFormatting>
  <conditionalFormatting sqref="G47">
    <cfRule type="cellIs" dxfId="685" priority="848" operator="equal">
      <formula>"auswählen"</formula>
    </cfRule>
  </conditionalFormatting>
  <conditionalFormatting sqref="H47">
    <cfRule type="cellIs" dxfId="684" priority="842" operator="equal">
      <formula>"Bitte angeben"</formula>
    </cfRule>
    <cfRule type="expression" dxfId="683" priority="843">
      <formula>$G$12</formula>
    </cfRule>
    <cfRule type="expression" dxfId="682" priority="844">
      <formula>$G$11</formula>
    </cfRule>
    <cfRule type="cellIs" dxfId="681" priority="845" operator="equal">
      <formula>$G$10</formula>
    </cfRule>
    <cfRule type="cellIs" dxfId="680" priority="846" operator="equal">
      <formula>$G$9</formula>
    </cfRule>
    <cfRule type="cellIs" dxfId="679" priority="847" operator="equal">
      <formula>"wird ausgefüllt"</formula>
    </cfRule>
  </conditionalFormatting>
  <conditionalFormatting sqref="G48:H48">
    <cfRule type="expression" dxfId="678" priority="841">
      <formula>AND(OR(G47="Auto",G47="Fahrrad"),G48="bitte auswählen")</formula>
    </cfRule>
  </conditionalFormatting>
  <conditionalFormatting sqref="G50">
    <cfRule type="cellIs" dxfId="677" priority="840" operator="equal">
      <formula>"bitte auswählen"</formula>
    </cfRule>
  </conditionalFormatting>
  <conditionalFormatting sqref="G49">
    <cfRule type="cellIs" dxfId="676" priority="839" operator="equal">
      <formula>"auswählen"</formula>
    </cfRule>
  </conditionalFormatting>
  <conditionalFormatting sqref="H49">
    <cfRule type="cellIs" dxfId="675" priority="833" operator="equal">
      <formula>"Bitte angeben"</formula>
    </cfRule>
    <cfRule type="expression" dxfId="674" priority="834">
      <formula>$G$12</formula>
    </cfRule>
    <cfRule type="expression" dxfId="673" priority="835">
      <formula>$G$11</formula>
    </cfRule>
    <cfRule type="cellIs" dxfId="672" priority="836" operator="equal">
      <formula>$G$10</formula>
    </cfRule>
    <cfRule type="cellIs" dxfId="671" priority="837" operator="equal">
      <formula>$G$9</formula>
    </cfRule>
    <cfRule type="cellIs" dxfId="670" priority="838" operator="equal">
      <formula>"wird ausgefüllt"</formula>
    </cfRule>
  </conditionalFormatting>
  <conditionalFormatting sqref="G50:H50">
    <cfRule type="expression" dxfId="669" priority="832">
      <formula>AND(OR(G49="Auto",G49="Fahrrad"),G50="bitte auswählen")</formula>
    </cfRule>
  </conditionalFormatting>
  <conditionalFormatting sqref="G52">
    <cfRule type="cellIs" dxfId="668" priority="831" operator="equal">
      <formula>"bitte auswählen"</formula>
    </cfRule>
  </conditionalFormatting>
  <conditionalFormatting sqref="G51">
    <cfRule type="cellIs" dxfId="667" priority="830" operator="equal">
      <formula>"auswählen"</formula>
    </cfRule>
  </conditionalFormatting>
  <conditionalFormatting sqref="H51">
    <cfRule type="cellIs" dxfId="666" priority="824" operator="equal">
      <formula>"Bitte angeben"</formula>
    </cfRule>
    <cfRule type="expression" dxfId="665" priority="825">
      <formula>$G$12</formula>
    </cfRule>
    <cfRule type="expression" dxfId="664" priority="826">
      <formula>$G$11</formula>
    </cfRule>
    <cfRule type="cellIs" dxfId="663" priority="827" operator="equal">
      <formula>$G$10</formula>
    </cfRule>
    <cfRule type="cellIs" dxfId="662" priority="828" operator="equal">
      <formula>$G$9</formula>
    </cfRule>
    <cfRule type="cellIs" dxfId="661" priority="829" operator="equal">
      <formula>"wird ausgefüllt"</formula>
    </cfRule>
  </conditionalFormatting>
  <conditionalFormatting sqref="G52:H52">
    <cfRule type="expression" dxfId="660" priority="823">
      <formula>AND(OR(G51="Auto",G51="Fahrrad"),G52="bitte auswählen")</formula>
    </cfRule>
  </conditionalFormatting>
  <conditionalFormatting sqref="G54">
    <cfRule type="cellIs" dxfId="659" priority="822" operator="equal">
      <formula>"bitte auswählen"</formula>
    </cfRule>
  </conditionalFormatting>
  <conditionalFormatting sqref="G53">
    <cfRule type="cellIs" dxfId="658" priority="821" operator="equal">
      <formula>"auswählen"</formula>
    </cfRule>
  </conditionalFormatting>
  <conditionalFormatting sqref="H53">
    <cfRule type="cellIs" dxfId="657" priority="815" operator="equal">
      <formula>"Bitte angeben"</formula>
    </cfRule>
    <cfRule type="expression" dxfId="656" priority="816">
      <formula>$G$12</formula>
    </cfRule>
    <cfRule type="expression" dxfId="655" priority="817">
      <formula>$G$11</formula>
    </cfRule>
    <cfRule type="cellIs" dxfId="654" priority="818" operator="equal">
      <formula>$G$10</formula>
    </cfRule>
    <cfRule type="cellIs" dxfId="653" priority="819" operator="equal">
      <formula>$G$9</formula>
    </cfRule>
    <cfRule type="cellIs" dxfId="652" priority="820" operator="equal">
      <formula>"wird ausgefüllt"</formula>
    </cfRule>
  </conditionalFormatting>
  <conditionalFormatting sqref="G54:H54">
    <cfRule type="expression" dxfId="651" priority="814">
      <formula>AND(OR(G53="Auto",G53="Fahrrad"),G54="bitte auswählen")</formula>
    </cfRule>
  </conditionalFormatting>
  <conditionalFormatting sqref="G56">
    <cfRule type="cellIs" dxfId="650" priority="813" operator="equal">
      <formula>"bitte auswählen"</formula>
    </cfRule>
  </conditionalFormatting>
  <conditionalFormatting sqref="G55">
    <cfRule type="cellIs" dxfId="649" priority="812" operator="equal">
      <formula>"auswählen"</formula>
    </cfRule>
  </conditionalFormatting>
  <conditionalFormatting sqref="H55">
    <cfRule type="cellIs" dxfId="648" priority="806" operator="equal">
      <formula>"Bitte angeben"</formula>
    </cfRule>
    <cfRule type="expression" dxfId="647" priority="807">
      <formula>$G$12</formula>
    </cfRule>
    <cfRule type="expression" dxfId="646" priority="808">
      <formula>$G$11</formula>
    </cfRule>
    <cfRule type="cellIs" dxfId="645" priority="809" operator="equal">
      <formula>$G$10</formula>
    </cfRule>
    <cfRule type="cellIs" dxfId="644" priority="810" operator="equal">
      <formula>$G$9</formula>
    </cfRule>
    <cfRule type="cellIs" dxfId="643" priority="811" operator="equal">
      <formula>"wird ausgefüllt"</formula>
    </cfRule>
  </conditionalFormatting>
  <conditionalFormatting sqref="G56:H56">
    <cfRule type="expression" dxfId="642" priority="805">
      <formula>AND(OR(G55="Auto",G55="Fahrrad"),G56="bitte auswählen")</formula>
    </cfRule>
  </conditionalFormatting>
  <conditionalFormatting sqref="G58">
    <cfRule type="cellIs" dxfId="641" priority="804" operator="equal">
      <formula>"bitte auswählen"</formula>
    </cfRule>
  </conditionalFormatting>
  <conditionalFormatting sqref="G57">
    <cfRule type="cellIs" dxfId="640" priority="803" operator="equal">
      <formula>"auswählen"</formula>
    </cfRule>
  </conditionalFormatting>
  <conditionalFormatting sqref="H57">
    <cfRule type="cellIs" dxfId="639" priority="797" operator="equal">
      <formula>"Bitte angeben"</formula>
    </cfRule>
    <cfRule type="expression" dxfId="638" priority="798">
      <formula>$G$12</formula>
    </cfRule>
    <cfRule type="expression" dxfId="637" priority="799">
      <formula>$G$11</formula>
    </cfRule>
    <cfRule type="cellIs" dxfId="636" priority="800" operator="equal">
      <formula>$G$10</formula>
    </cfRule>
    <cfRule type="cellIs" dxfId="635" priority="801" operator="equal">
      <formula>$G$9</formula>
    </cfRule>
    <cfRule type="cellIs" dxfId="634" priority="802" operator="equal">
      <formula>"wird ausgefüllt"</formula>
    </cfRule>
  </conditionalFormatting>
  <conditionalFormatting sqref="G58:H58">
    <cfRule type="expression" dxfId="633" priority="796">
      <formula>AND(OR(G57="Auto",G57="Fahrrad"),G58="bitte auswählen")</formula>
    </cfRule>
  </conditionalFormatting>
  <conditionalFormatting sqref="G60">
    <cfRule type="cellIs" dxfId="632" priority="795" operator="equal">
      <formula>"bitte auswählen"</formula>
    </cfRule>
  </conditionalFormatting>
  <conditionalFormatting sqref="G59">
    <cfRule type="cellIs" dxfId="631" priority="794" operator="equal">
      <formula>"auswählen"</formula>
    </cfRule>
  </conditionalFormatting>
  <conditionalFormatting sqref="H59">
    <cfRule type="cellIs" dxfId="630" priority="788" operator="equal">
      <formula>"Bitte angeben"</formula>
    </cfRule>
    <cfRule type="expression" dxfId="629" priority="789">
      <formula>$G$12</formula>
    </cfRule>
    <cfRule type="expression" dxfId="628" priority="790">
      <formula>$G$11</formula>
    </cfRule>
    <cfRule type="cellIs" dxfId="627" priority="791" operator="equal">
      <formula>$G$10</formula>
    </cfRule>
    <cfRule type="cellIs" dxfId="626" priority="792" operator="equal">
      <formula>$G$9</formula>
    </cfRule>
    <cfRule type="cellIs" dxfId="625" priority="793" operator="equal">
      <formula>"wird ausgefüllt"</formula>
    </cfRule>
  </conditionalFormatting>
  <conditionalFormatting sqref="G60:H60">
    <cfRule type="expression" dxfId="624" priority="787">
      <formula>AND(OR(G59="Auto",G59="Fahrrad"),G60="bitte auswählen")</formula>
    </cfRule>
  </conditionalFormatting>
  <conditionalFormatting sqref="G62">
    <cfRule type="cellIs" dxfId="623" priority="786" operator="equal">
      <formula>"bitte auswählen"</formula>
    </cfRule>
  </conditionalFormatting>
  <conditionalFormatting sqref="G61">
    <cfRule type="cellIs" dxfId="622" priority="785" operator="equal">
      <formula>"auswählen"</formula>
    </cfRule>
  </conditionalFormatting>
  <conditionalFormatting sqref="H61">
    <cfRule type="cellIs" dxfId="621" priority="779" operator="equal">
      <formula>"Bitte angeben"</formula>
    </cfRule>
    <cfRule type="expression" dxfId="620" priority="780">
      <formula>$G$12</formula>
    </cfRule>
    <cfRule type="expression" dxfId="619" priority="781">
      <formula>$G$11</formula>
    </cfRule>
    <cfRule type="cellIs" dxfId="618" priority="782" operator="equal">
      <formula>$G$10</formula>
    </cfRule>
    <cfRule type="cellIs" dxfId="617" priority="783" operator="equal">
      <formula>$G$9</formula>
    </cfRule>
    <cfRule type="cellIs" dxfId="616" priority="784" operator="equal">
      <formula>"wird ausgefüllt"</formula>
    </cfRule>
  </conditionalFormatting>
  <conditionalFormatting sqref="G62:H62">
    <cfRule type="expression" dxfId="615" priority="778">
      <formula>AND(OR(G61="Auto",G61="Fahrrad"),G62="bitte auswählen")</formula>
    </cfRule>
  </conditionalFormatting>
  <conditionalFormatting sqref="G64">
    <cfRule type="cellIs" dxfId="614" priority="777" operator="equal">
      <formula>"bitte auswählen"</formula>
    </cfRule>
  </conditionalFormatting>
  <conditionalFormatting sqref="G63">
    <cfRule type="cellIs" dxfId="613" priority="776" operator="equal">
      <formula>"auswählen"</formula>
    </cfRule>
  </conditionalFormatting>
  <conditionalFormatting sqref="H63">
    <cfRule type="cellIs" dxfId="612" priority="770" operator="equal">
      <formula>"Bitte angeben"</formula>
    </cfRule>
    <cfRule type="expression" dxfId="611" priority="771">
      <formula>$G$12</formula>
    </cfRule>
    <cfRule type="expression" dxfId="610" priority="772">
      <formula>$G$11</formula>
    </cfRule>
    <cfRule type="cellIs" dxfId="609" priority="773" operator="equal">
      <formula>$G$10</formula>
    </cfRule>
    <cfRule type="cellIs" dxfId="608" priority="774" operator="equal">
      <formula>$G$9</formula>
    </cfRule>
    <cfRule type="cellIs" dxfId="607" priority="775" operator="equal">
      <formula>"wird ausgefüllt"</formula>
    </cfRule>
  </conditionalFormatting>
  <conditionalFormatting sqref="G64:H64">
    <cfRule type="expression" dxfId="606" priority="769">
      <formula>AND(OR(G63="Auto",G63="Fahrrad"),G64="bitte auswählen")</formula>
    </cfRule>
  </conditionalFormatting>
  <conditionalFormatting sqref="G66">
    <cfRule type="cellIs" dxfId="605" priority="768" operator="equal">
      <formula>"bitte auswählen"</formula>
    </cfRule>
  </conditionalFormatting>
  <conditionalFormatting sqref="G65">
    <cfRule type="cellIs" dxfId="604" priority="767" operator="equal">
      <formula>"auswählen"</formula>
    </cfRule>
  </conditionalFormatting>
  <conditionalFormatting sqref="H65">
    <cfRule type="cellIs" dxfId="603" priority="761" operator="equal">
      <formula>"Bitte angeben"</formula>
    </cfRule>
    <cfRule type="expression" dxfId="602" priority="762">
      <formula>$G$12</formula>
    </cfRule>
    <cfRule type="expression" dxfId="601" priority="763">
      <formula>$G$11</formula>
    </cfRule>
    <cfRule type="cellIs" dxfId="600" priority="764" operator="equal">
      <formula>$G$10</formula>
    </cfRule>
    <cfRule type="cellIs" dxfId="599" priority="765" operator="equal">
      <formula>$G$9</formula>
    </cfRule>
    <cfRule type="cellIs" dxfId="598" priority="766" operator="equal">
      <formula>"wird ausgefüllt"</formula>
    </cfRule>
  </conditionalFormatting>
  <conditionalFormatting sqref="G66:H66">
    <cfRule type="expression" dxfId="597" priority="760">
      <formula>AND(OR(G65="Auto",G65="Fahrrad"),G66="bitte auswählen")</formula>
    </cfRule>
  </conditionalFormatting>
  <conditionalFormatting sqref="G68">
    <cfRule type="cellIs" dxfId="596" priority="759" operator="equal">
      <formula>"bitte auswählen"</formula>
    </cfRule>
  </conditionalFormatting>
  <conditionalFormatting sqref="G67">
    <cfRule type="cellIs" dxfId="595" priority="758" operator="equal">
      <formula>"auswählen"</formula>
    </cfRule>
  </conditionalFormatting>
  <conditionalFormatting sqref="H67">
    <cfRule type="cellIs" dxfId="594" priority="752" operator="equal">
      <formula>"Bitte angeben"</formula>
    </cfRule>
    <cfRule type="expression" dxfId="593" priority="753">
      <formula>$G$12</formula>
    </cfRule>
    <cfRule type="expression" dxfId="592" priority="754">
      <formula>$G$11</formula>
    </cfRule>
    <cfRule type="cellIs" dxfId="591" priority="755" operator="equal">
      <formula>$G$10</formula>
    </cfRule>
    <cfRule type="cellIs" dxfId="590" priority="756" operator="equal">
      <formula>$G$9</formula>
    </cfRule>
    <cfRule type="cellIs" dxfId="589" priority="757" operator="equal">
      <formula>"wird ausgefüllt"</formula>
    </cfRule>
  </conditionalFormatting>
  <conditionalFormatting sqref="G68:H68">
    <cfRule type="expression" dxfId="588" priority="751">
      <formula>AND(OR(G67="Auto",G67="Fahrrad"),G68="bitte auswählen")</formula>
    </cfRule>
  </conditionalFormatting>
  <conditionalFormatting sqref="G70">
    <cfRule type="cellIs" dxfId="587" priority="750" operator="equal">
      <formula>"bitte auswählen"</formula>
    </cfRule>
  </conditionalFormatting>
  <conditionalFormatting sqref="G69">
    <cfRule type="cellIs" dxfId="586" priority="749" operator="equal">
      <formula>"auswählen"</formula>
    </cfRule>
  </conditionalFormatting>
  <conditionalFormatting sqref="H69">
    <cfRule type="cellIs" dxfId="585" priority="743" operator="equal">
      <formula>"Bitte angeben"</formula>
    </cfRule>
    <cfRule type="expression" dxfId="584" priority="744">
      <formula>$G$12</formula>
    </cfRule>
    <cfRule type="expression" dxfId="583" priority="745">
      <formula>$G$11</formula>
    </cfRule>
    <cfRule type="cellIs" dxfId="582" priority="746" operator="equal">
      <formula>$G$10</formula>
    </cfRule>
    <cfRule type="cellIs" dxfId="581" priority="747" operator="equal">
      <formula>$G$9</formula>
    </cfRule>
    <cfRule type="cellIs" dxfId="580" priority="748" operator="equal">
      <formula>"wird ausgefüllt"</formula>
    </cfRule>
  </conditionalFormatting>
  <conditionalFormatting sqref="G70:H70">
    <cfRule type="expression" dxfId="579" priority="742">
      <formula>AND(OR(G69="Auto",G69="Fahrrad"),G70="bitte auswählen")</formula>
    </cfRule>
  </conditionalFormatting>
  <conditionalFormatting sqref="G72">
    <cfRule type="cellIs" dxfId="578" priority="741" operator="equal">
      <formula>"bitte auswählen"</formula>
    </cfRule>
  </conditionalFormatting>
  <conditionalFormatting sqref="G71">
    <cfRule type="cellIs" dxfId="577" priority="740" operator="equal">
      <formula>"auswählen"</formula>
    </cfRule>
  </conditionalFormatting>
  <conditionalFormatting sqref="H71">
    <cfRule type="cellIs" dxfId="576" priority="734" operator="equal">
      <formula>"Bitte angeben"</formula>
    </cfRule>
    <cfRule type="expression" dxfId="575" priority="735">
      <formula>$G$12</formula>
    </cfRule>
    <cfRule type="expression" dxfId="574" priority="736">
      <formula>$G$11</formula>
    </cfRule>
    <cfRule type="cellIs" dxfId="573" priority="737" operator="equal">
      <formula>$G$10</formula>
    </cfRule>
    <cfRule type="cellIs" dxfId="572" priority="738" operator="equal">
      <formula>$G$9</formula>
    </cfRule>
    <cfRule type="cellIs" dxfId="571" priority="739" operator="equal">
      <formula>"wird ausgefüllt"</formula>
    </cfRule>
  </conditionalFormatting>
  <conditionalFormatting sqref="G72:H72">
    <cfRule type="expression" dxfId="570" priority="733">
      <formula>AND(OR(G71="Auto",G71="Fahrrad"),G72="bitte auswählen")</formula>
    </cfRule>
  </conditionalFormatting>
  <conditionalFormatting sqref="G74">
    <cfRule type="cellIs" dxfId="569" priority="732" operator="equal">
      <formula>"bitte auswählen"</formula>
    </cfRule>
  </conditionalFormatting>
  <conditionalFormatting sqref="G73">
    <cfRule type="cellIs" dxfId="568" priority="731" operator="equal">
      <formula>"auswählen"</formula>
    </cfRule>
  </conditionalFormatting>
  <conditionalFormatting sqref="H73">
    <cfRule type="cellIs" dxfId="567" priority="725" operator="equal">
      <formula>"Bitte angeben"</formula>
    </cfRule>
    <cfRule type="expression" dxfId="566" priority="726">
      <formula>$G$12</formula>
    </cfRule>
    <cfRule type="expression" dxfId="565" priority="727">
      <formula>$G$11</formula>
    </cfRule>
    <cfRule type="cellIs" dxfId="564" priority="728" operator="equal">
      <formula>$G$10</formula>
    </cfRule>
    <cfRule type="cellIs" dxfId="563" priority="729" operator="equal">
      <formula>$G$9</formula>
    </cfRule>
    <cfRule type="cellIs" dxfId="562" priority="730" operator="equal">
      <formula>"wird ausgefüllt"</formula>
    </cfRule>
  </conditionalFormatting>
  <conditionalFormatting sqref="G74:H74">
    <cfRule type="expression" dxfId="561" priority="724">
      <formula>AND(OR(G73="Auto",G73="Fahrrad"),G74="bitte auswählen")</formula>
    </cfRule>
  </conditionalFormatting>
  <conditionalFormatting sqref="G76">
    <cfRule type="cellIs" dxfId="560" priority="723" operator="equal">
      <formula>"bitte auswählen"</formula>
    </cfRule>
  </conditionalFormatting>
  <conditionalFormatting sqref="G75">
    <cfRule type="cellIs" dxfId="559" priority="722" operator="equal">
      <formula>"auswählen"</formula>
    </cfRule>
  </conditionalFormatting>
  <conditionalFormatting sqref="H75">
    <cfRule type="cellIs" dxfId="558" priority="716" operator="equal">
      <formula>"Bitte angeben"</formula>
    </cfRule>
    <cfRule type="expression" dxfId="557" priority="717">
      <formula>$G$12</formula>
    </cfRule>
    <cfRule type="expression" dxfId="556" priority="718">
      <formula>$G$11</formula>
    </cfRule>
    <cfRule type="cellIs" dxfId="555" priority="719" operator="equal">
      <formula>$G$10</formula>
    </cfRule>
    <cfRule type="cellIs" dxfId="554" priority="720" operator="equal">
      <formula>$G$9</formula>
    </cfRule>
    <cfRule type="cellIs" dxfId="553" priority="721" operator="equal">
      <formula>"wird ausgefüllt"</formula>
    </cfRule>
  </conditionalFormatting>
  <conditionalFormatting sqref="G76:H76">
    <cfRule type="expression" dxfId="552" priority="715">
      <formula>AND(OR(G75="Auto",G75="Fahrrad"),G76="bitte auswählen")</formula>
    </cfRule>
  </conditionalFormatting>
  <conditionalFormatting sqref="G78">
    <cfRule type="cellIs" dxfId="551" priority="714" operator="equal">
      <formula>"bitte auswählen"</formula>
    </cfRule>
  </conditionalFormatting>
  <conditionalFormatting sqref="G77">
    <cfRule type="cellIs" dxfId="550" priority="713" operator="equal">
      <formula>"auswählen"</formula>
    </cfRule>
  </conditionalFormatting>
  <conditionalFormatting sqref="H77">
    <cfRule type="cellIs" dxfId="549" priority="707" operator="equal">
      <formula>"Bitte angeben"</formula>
    </cfRule>
    <cfRule type="expression" dxfId="548" priority="708">
      <formula>$G$12</formula>
    </cfRule>
    <cfRule type="expression" dxfId="547" priority="709">
      <formula>$G$11</formula>
    </cfRule>
    <cfRule type="cellIs" dxfId="546" priority="710" operator="equal">
      <formula>$G$10</formula>
    </cfRule>
    <cfRule type="cellIs" dxfId="545" priority="711" operator="equal">
      <formula>$G$9</formula>
    </cfRule>
    <cfRule type="cellIs" dxfId="544" priority="712" operator="equal">
      <formula>"wird ausgefüllt"</formula>
    </cfRule>
  </conditionalFormatting>
  <conditionalFormatting sqref="G78:H78">
    <cfRule type="expression" dxfId="543" priority="706">
      <formula>AND(OR(G77="Auto",G77="Fahrrad"),G78="bitte auswählen")</formula>
    </cfRule>
  </conditionalFormatting>
  <conditionalFormatting sqref="G80">
    <cfRule type="cellIs" dxfId="542" priority="705" operator="equal">
      <formula>"bitte auswählen"</formula>
    </cfRule>
  </conditionalFormatting>
  <conditionalFormatting sqref="G79">
    <cfRule type="cellIs" dxfId="541" priority="704" operator="equal">
      <formula>"auswählen"</formula>
    </cfRule>
  </conditionalFormatting>
  <conditionalFormatting sqref="H79">
    <cfRule type="cellIs" dxfId="540" priority="698" operator="equal">
      <formula>"Bitte angeben"</formula>
    </cfRule>
    <cfRule type="expression" dxfId="539" priority="699">
      <formula>$G$12</formula>
    </cfRule>
    <cfRule type="expression" dxfId="538" priority="700">
      <formula>$G$11</formula>
    </cfRule>
    <cfRule type="cellIs" dxfId="537" priority="701" operator="equal">
      <formula>$G$10</formula>
    </cfRule>
    <cfRule type="cellIs" dxfId="536" priority="702" operator="equal">
      <formula>$G$9</formula>
    </cfRule>
    <cfRule type="cellIs" dxfId="535" priority="703" operator="equal">
      <formula>"wird ausgefüllt"</formula>
    </cfRule>
  </conditionalFormatting>
  <conditionalFormatting sqref="G80:H80">
    <cfRule type="expression" dxfId="534" priority="697">
      <formula>AND(OR(G79="Auto",G79="Fahrrad"),G80="bitte auswählen")</formula>
    </cfRule>
  </conditionalFormatting>
  <conditionalFormatting sqref="G82">
    <cfRule type="cellIs" dxfId="533" priority="696" operator="equal">
      <formula>"bitte auswählen"</formula>
    </cfRule>
  </conditionalFormatting>
  <conditionalFormatting sqref="G81">
    <cfRule type="cellIs" dxfId="532" priority="695" operator="equal">
      <formula>"auswählen"</formula>
    </cfRule>
  </conditionalFormatting>
  <conditionalFormatting sqref="H81">
    <cfRule type="cellIs" dxfId="531" priority="689" operator="equal">
      <formula>"Bitte angeben"</formula>
    </cfRule>
    <cfRule type="expression" dxfId="530" priority="690">
      <formula>$G$12</formula>
    </cfRule>
    <cfRule type="expression" dxfId="529" priority="691">
      <formula>$G$11</formula>
    </cfRule>
    <cfRule type="cellIs" dxfId="528" priority="692" operator="equal">
      <formula>$G$10</formula>
    </cfRule>
    <cfRule type="cellIs" dxfId="527" priority="693" operator="equal">
      <formula>$G$9</formula>
    </cfRule>
    <cfRule type="cellIs" dxfId="526" priority="694" operator="equal">
      <formula>"wird ausgefüllt"</formula>
    </cfRule>
  </conditionalFormatting>
  <conditionalFormatting sqref="G82:H82">
    <cfRule type="expression" dxfId="525" priority="688">
      <formula>AND(OR(G81="Auto",G81="Fahrrad"),G82="bitte auswählen")</formula>
    </cfRule>
  </conditionalFormatting>
  <conditionalFormatting sqref="G84">
    <cfRule type="cellIs" dxfId="524" priority="687" operator="equal">
      <formula>"bitte auswählen"</formula>
    </cfRule>
  </conditionalFormatting>
  <conditionalFormatting sqref="G83">
    <cfRule type="cellIs" dxfId="523" priority="686" operator="equal">
      <formula>"auswählen"</formula>
    </cfRule>
  </conditionalFormatting>
  <conditionalFormatting sqref="H83">
    <cfRule type="cellIs" dxfId="522" priority="680" operator="equal">
      <formula>"Bitte angeben"</formula>
    </cfRule>
    <cfRule type="expression" dxfId="521" priority="681">
      <formula>$G$12</formula>
    </cfRule>
    <cfRule type="expression" dxfId="520" priority="682">
      <formula>$G$11</formula>
    </cfRule>
    <cfRule type="cellIs" dxfId="519" priority="683" operator="equal">
      <formula>$G$10</formula>
    </cfRule>
    <cfRule type="cellIs" dxfId="518" priority="684" operator="equal">
      <formula>$G$9</formula>
    </cfRule>
    <cfRule type="cellIs" dxfId="517" priority="685" operator="equal">
      <formula>"wird ausgefüllt"</formula>
    </cfRule>
  </conditionalFormatting>
  <conditionalFormatting sqref="G84:H84">
    <cfRule type="expression" dxfId="516" priority="679">
      <formula>AND(OR(G83="Auto",G83="Fahrrad"),G84="bitte auswählen")</formula>
    </cfRule>
  </conditionalFormatting>
  <conditionalFormatting sqref="G86">
    <cfRule type="cellIs" dxfId="515" priority="678" operator="equal">
      <formula>"bitte auswählen"</formula>
    </cfRule>
  </conditionalFormatting>
  <conditionalFormatting sqref="G85">
    <cfRule type="cellIs" dxfId="514" priority="677" operator="equal">
      <formula>"auswählen"</formula>
    </cfRule>
  </conditionalFormatting>
  <conditionalFormatting sqref="H85">
    <cfRule type="cellIs" dxfId="513" priority="671" operator="equal">
      <formula>"Bitte angeben"</formula>
    </cfRule>
    <cfRule type="expression" dxfId="512" priority="672">
      <formula>$G$12</formula>
    </cfRule>
    <cfRule type="expression" dxfId="511" priority="673">
      <formula>$G$11</formula>
    </cfRule>
    <cfRule type="cellIs" dxfId="510" priority="674" operator="equal">
      <formula>$G$10</formula>
    </cfRule>
    <cfRule type="cellIs" dxfId="509" priority="675" operator="equal">
      <formula>$G$9</formula>
    </cfRule>
    <cfRule type="cellIs" dxfId="508" priority="676" operator="equal">
      <formula>"wird ausgefüllt"</formula>
    </cfRule>
  </conditionalFormatting>
  <conditionalFormatting sqref="G86:H86">
    <cfRule type="expression" dxfId="507" priority="670">
      <formula>AND(OR(G85="Auto",G85="Fahrrad"),G86="bitte auswählen")</formula>
    </cfRule>
  </conditionalFormatting>
  <conditionalFormatting sqref="G88">
    <cfRule type="cellIs" dxfId="506" priority="669" operator="equal">
      <formula>"bitte auswählen"</formula>
    </cfRule>
  </conditionalFormatting>
  <conditionalFormatting sqref="G87">
    <cfRule type="cellIs" dxfId="505" priority="668" operator="equal">
      <formula>"auswählen"</formula>
    </cfRule>
  </conditionalFormatting>
  <conditionalFormatting sqref="H87">
    <cfRule type="cellIs" dxfId="504" priority="662" operator="equal">
      <formula>"Bitte angeben"</formula>
    </cfRule>
    <cfRule type="expression" dxfId="503" priority="663">
      <formula>$G$12</formula>
    </cfRule>
    <cfRule type="expression" dxfId="502" priority="664">
      <formula>$G$11</formula>
    </cfRule>
    <cfRule type="cellIs" dxfId="501" priority="665" operator="equal">
      <formula>$G$10</formula>
    </cfRule>
    <cfRule type="cellIs" dxfId="500" priority="666" operator="equal">
      <formula>$G$9</formula>
    </cfRule>
    <cfRule type="cellIs" dxfId="499" priority="667" operator="equal">
      <formula>"wird ausgefüllt"</formula>
    </cfRule>
  </conditionalFormatting>
  <conditionalFormatting sqref="G88:H88">
    <cfRule type="expression" dxfId="498" priority="661">
      <formula>AND(OR(G87="Auto",G87="Fahrrad"),G88="bitte auswählen")</formula>
    </cfRule>
  </conditionalFormatting>
  <conditionalFormatting sqref="G90">
    <cfRule type="cellIs" dxfId="497" priority="660" operator="equal">
      <formula>"bitte auswählen"</formula>
    </cfRule>
  </conditionalFormatting>
  <conditionalFormatting sqref="G89">
    <cfRule type="cellIs" dxfId="496" priority="659" operator="equal">
      <formula>"auswählen"</formula>
    </cfRule>
  </conditionalFormatting>
  <conditionalFormatting sqref="H89">
    <cfRule type="cellIs" dxfId="495" priority="653" operator="equal">
      <formula>"Bitte angeben"</formula>
    </cfRule>
    <cfRule type="expression" dxfId="494" priority="654">
      <formula>$G$12</formula>
    </cfRule>
    <cfRule type="expression" dxfId="493" priority="655">
      <formula>$G$11</formula>
    </cfRule>
    <cfRule type="cellIs" dxfId="492" priority="656" operator="equal">
      <formula>$G$10</formula>
    </cfRule>
    <cfRule type="cellIs" dxfId="491" priority="657" operator="equal">
      <formula>$G$9</formula>
    </cfRule>
    <cfRule type="cellIs" dxfId="490" priority="658" operator="equal">
      <formula>"wird ausgefüllt"</formula>
    </cfRule>
  </conditionalFormatting>
  <conditionalFormatting sqref="G90:H90">
    <cfRule type="expression" dxfId="489" priority="652">
      <formula>AND(OR(G89="Auto",G89="Fahrrad"),G90="bitte auswählen")</formula>
    </cfRule>
  </conditionalFormatting>
  <conditionalFormatting sqref="G92">
    <cfRule type="cellIs" dxfId="488" priority="651" operator="equal">
      <formula>"bitte auswählen"</formula>
    </cfRule>
  </conditionalFormatting>
  <conditionalFormatting sqref="G91">
    <cfRule type="cellIs" dxfId="487" priority="650" operator="equal">
      <formula>"auswählen"</formula>
    </cfRule>
  </conditionalFormatting>
  <conditionalFormatting sqref="H91">
    <cfRule type="cellIs" dxfId="486" priority="644" operator="equal">
      <formula>"Bitte angeben"</formula>
    </cfRule>
    <cfRule type="expression" dxfId="485" priority="645">
      <formula>$G$12</formula>
    </cfRule>
    <cfRule type="expression" dxfId="484" priority="646">
      <formula>$G$11</formula>
    </cfRule>
    <cfRule type="cellIs" dxfId="483" priority="647" operator="equal">
      <formula>$G$10</formula>
    </cfRule>
    <cfRule type="cellIs" dxfId="482" priority="648" operator="equal">
      <formula>$G$9</formula>
    </cfRule>
    <cfRule type="cellIs" dxfId="481" priority="649" operator="equal">
      <formula>"wird ausgefüllt"</formula>
    </cfRule>
  </conditionalFormatting>
  <conditionalFormatting sqref="G92:H92">
    <cfRule type="expression" dxfId="480" priority="643">
      <formula>AND(OR(G91="Auto",G91="Fahrrad"),G92="bitte auswählen")</formula>
    </cfRule>
  </conditionalFormatting>
  <conditionalFormatting sqref="G94">
    <cfRule type="cellIs" dxfId="479" priority="642" operator="equal">
      <formula>"bitte auswählen"</formula>
    </cfRule>
  </conditionalFormatting>
  <conditionalFormatting sqref="G93">
    <cfRule type="cellIs" dxfId="478" priority="641" operator="equal">
      <formula>"auswählen"</formula>
    </cfRule>
  </conditionalFormatting>
  <conditionalFormatting sqref="H93">
    <cfRule type="cellIs" dxfId="477" priority="635" operator="equal">
      <formula>"Bitte angeben"</formula>
    </cfRule>
    <cfRule type="expression" dxfId="476" priority="636">
      <formula>$G$12</formula>
    </cfRule>
    <cfRule type="expression" dxfId="475" priority="637">
      <formula>$G$11</formula>
    </cfRule>
    <cfRule type="cellIs" dxfId="474" priority="638" operator="equal">
      <formula>$G$10</formula>
    </cfRule>
    <cfRule type="cellIs" dxfId="473" priority="639" operator="equal">
      <formula>$G$9</formula>
    </cfRule>
    <cfRule type="cellIs" dxfId="472" priority="640" operator="equal">
      <formula>"wird ausgefüllt"</formula>
    </cfRule>
  </conditionalFormatting>
  <conditionalFormatting sqref="G94:H94">
    <cfRule type="expression" dxfId="471" priority="634">
      <formula>AND(OR(G93="Auto",G93="Fahrrad"),G94="bitte auswählen")</formula>
    </cfRule>
  </conditionalFormatting>
  <conditionalFormatting sqref="G96">
    <cfRule type="cellIs" dxfId="470" priority="633" operator="equal">
      <formula>"bitte auswählen"</formula>
    </cfRule>
  </conditionalFormatting>
  <conditionalFormatting sqref="G95">
    <cfRule type="cellIs" dxfId="469" priority="632" operator="equal">
      <formula>"auswählen"</formula>
    </cfRule>
  </conditionalFormatting>
  <conditionalFormatting sqref="H95">
    <cfRule type="cellIs" dxfId="468" priority="626" operator="equal">
      <formula>"Bitte angeben"</formula>
    </cfRule>
    <cfRule type="expression" dxfId="467" priority="627">
      <formula>$G$12</formula>
    </cfRule>
    <cfRule type="expression" dxfId="466" priority="628">
      <formula>$G$11</formula>
    </cfRule>
    <cfRule type="cellIs" dxfId="465" priority="629" operator="equal">
      <formula>$G$10</formula>
    </cfRule>
    <cfRule type="cellIs" dxfId="464" priority="630" operator="equal">
      <formula>$G$9</formula>
    </cfRule>
    <cfRule type="cellIs" dxfId="463" priority="631" operator="equal">
      <formula>"wird ausgefüllt"</formula>
    </cfRule>
  </conditionalFormatting>
  <conditionalFormatting sqref="G96:H96">
    <cfRule type="expression" dxfId="462" priority="625">
      <formula>AND(OR(G95="Auto",G95="Fahrrad"),G96="bitte auswählen")</formula>
    </cfRule>
  </conditionalFormatting>
  <conditionalFormatting sqref="G98">
    <cfRule type="cellIs" dxfId="461" priority="624" operator="equal">
      <formula>"bitte auswählen"</formula>
    </cfRule>
  </conditionalFormatting>
  <conditionalFormatting sqref="G97">
    <cfRule type="cellIs" dxfId="460" priority="623" operator="equal">
      <formula>"auswählen"</formula>
    </cfRule>
  </conditionalFormatting>
  <conditionalFormatting sqref="H97">
    <cfRule type="cellIs" dxfId="459" priority="617" operator="equal">
      <formula>"Bitte angeben"</formula>
    </cfRule>
    <cfRule type="expression" dxfId="458" priority="618">
      <formula>$G$12</formula>
    </cfRule>
    <cfRule type="expression" dxfId="457" priority="619">
      <formula>$G$11</formula>
    </cfRule>
    <cfRule type="cellIs" dxfId="456" priority="620" operator="equal">
      <formula>$G$10</formula>
    </cfRule>
    <cfRule type="cellIs" dxfId="455" priority="621" operator="equal">
      <formula>$G$9</formula>
    </cfRule>
    <cfRule type="cellIs" dxfId="454" priority="622" operator="equal">
      <formula>"wird ausgefüllt"</formula>
    </cfRule>
  </conditionalFormatting>
  <conditionalFormatting sqref="G98:H98">
    <cfRule type="expression" dxfId="453" priority="616">
      <formula>AND(OR(G97="Auto",G97="Fahrrad"),G98="bitte auswählen")</formula>
    </cfRule>
  </conditionalFormatting>
  <conditionalFormatting sqref="G100">
    <cfRule type="cellIs" dxfId="452" priority="615" operator="equal">
      <formula>"bitte auswählen"</formula>
    </cfRule>
  </conditionalFormatting>
  <conditionalFormatting sqref="G99">
    <cfRule type="cellIs" dxfId="451" priority="614" operator="equal">
      <formula>"auswählen"</formula>
    </cfRule>
  </conditionalFormatting>
  <conditionalFormatting sqref="H99">
    <cfRule type="cellIs" dxfId="450" priority="608" operator="equal">
      <formula>"Bitte angeben"</formula>
    </cfRule>
    <cfRule type="expression" dxfId="449" priority="609">
      <formula>$G$12</formula>
    </cfRule>
    <cfRule type="expression" dxfId="448" priority="610">
      <formula>$G$11</formula>
    </cfRule>
    <cfRule type="cellIs" dxfId="447" priority="611" operator="equal">
      <formula>$G$10</formula>
    </cfRule>
    <cfRule type="cellIs" dxfId="446" priority="612" operator="equal">
      <formula>$G$9</formula>
    </cfRule>
    <cfRule type="cellIs" dxfId="445" priority="613" operator="equal">
      <formula>"wird ausgefüllt"</formula>
    </cfRule>
  </conditionalFormatting>
  <conditionalFormatting sqref="G100:H100">
    <cfRule type="expression" dxfId="444" priority="607">
      <formula>AND(OR(G99="Auto",G99="Fahrrad"),G100="bitte auswählen")</formula>
    </cfRule>
  </conditionalFormatting>
  <conditionalFormatting sqref="G102">
    <cfRule type="cellIs" dxfId="443" priority="606" operator="equal">
      <formula>"bitte auswählen"</formula>
    </cfRule>
  </conditionalFormatting>
  <conditionalFormatting sqref="G101">
    <cfRule type="cellIs" dxfId="442" priority="605" operator="equal">
      <formula>"auswählen"</formula>
    </cfRule>
  </conditionalFormatting>
  <conditionalFormatting sqref="H101">
    <cfRule type="cellIs" dxfId="441" priority="599" operator="equal">
      <formula>"Bitte angeben"</formula>
    </cfRule>
    <cfRule type="expression" dxfId="440" priority="600">
      <formula>$G$12</formula>
    </cfRule>
    <cfRule type="expression" dxfId="439" priority="601">
      <formula>$G$11</formula>
    </cfRule>
    <cfRule type="cellIs" dxfId="438" priority="602" operator="equal">
      <formula>$G$10</formula>
    </cfRule>
    <cfRule type="cellIs" dxfId="437" priority="603" operator="equal">
      <formula>$G$9</formula>
    </cfRule>
    <cfRule type="cellIs" dxfId="436" priority="604" operator="equal">
      <formula>"wird ausgefüllt"</formula>
    </cfRule>
  </conditionalFormatting>
  <conditionalFormatting sqref="G102:H102">
    <cfRule type="expression" dxfId="435" priority="598">
      <formula>AND(OR(G101="Auto",G101="Fahrrad"),G102="bitte auswählen")</formula>
    </cfRule>
  </conditionalFormatting>
  <conditionalFormatting sqref="I33">
    <cfRule type="cellIs" dxfId="434" priority="575" operator="equal">
      <formula>"bitte auswählen"</formula>
    </cfRule>
    <cfRule type="cellIs" dxfId="433" priority="576" operator="equal">
      <formula>"sonstiges (bitte unter Bemerkungen eintragen)"</formula>
    </cfRule>
  </conditionalFormatting>
  <conditionalFormatting sqref="J34">
    <cfRule type="cellIs" dxfId="432" priority="573" operator="greaterThan">
      <formula>0</formula>
    </cfRule>
  </conditionalFormatting>
  <conditionalFormatting sqref="I33:J33">
    <cfRule type="expression" dxfId="431" priority="572">
      <formula>AND(B33&lt;&gt;"---",I33="bitte auswählen")</formula>
    </cfRule>
  </conditionalFormatting>
  <conditionalFormatting sqref="I35">
    <cfRule type="cellIs" dxfId="430" priority="570" operator="equal">
      <formula>"bitte auswählen"</formula>
    </cfRule>
    <cfRule type="cellIs" dxfId="429" priority="571" operator="equal">
      <formula>"sonstiges (bitte unter Bemerkungen eintragen)"</formula>
    </cfRule>
  </conditionalFormatting>
  <conditionalFormatting sqref="J36">
    <cfRule type="cellIs" dxfId="428" priority="568" operator="greaterThan">
      <formula>0</formula>
    </cfRule>
  </conditionalFormatting>
  <conditionalFormatting sqref="I35:J35">
    <cfRule type="expression" dxfId="427" priority="567">
      <formula>AND(B35&lt;&gt;"---",I35="bitte auswählen")</formula>
    </cfRule>
  </conditionalFormatting>
  <conditionalFormatting sqref="I37">
    <cfRule type="cellIs" dxfId="426" priority="565" operator="equal">
      <formula>"bitte auswählen"</formula>
    </cfRule>
    <cfRule type="cellIs" dxfId="425" priority="566" operator="equal">
      <formula>"sonstiges (bitte unter Bemerkungen eintragen)"</formula>
    </cfRule>
  </conditionalFormatting>
  <conditionalFormatting sqref="J38">
    <cfRule type="cellIs" dxfId="424" priority="563" operator="greaterThan">
      <formula>0</formula>
    </cfRule>
  </conditionalFormatting>
  <conditionalFormatting sqref="I37:J37">
    <cfRule type="expression" dxfId="423" priority="562">
      <formula>AND(B37&lt;&gt;"---",I37="bitte auswählen")</formula>
    </cfRule>
  </conditionalFormatting>
  <conditionalFormatting sqref="I39">
    <cfRule type="cellIs" dxfId="422" priority="560" operator="equal">
      <formula>"bitte auswählen"</formula>
    </cfRule>
    <cfRule type="cellIs" dxfId="421" priority="561" operator="equal">
      <formula>"sonstiges (bitte unter Bemerkungen eintragen)"</formula>
    </cfRule>
  </conditionalFormatting>
  <conditionalFormatting sqref="J40">
    <cfRule type="cellIs" dxfId="420" priority="558" operator="greaterThan">
      <formula>0</formula>
    </cfRule>
  </conditionalFormatting>
  <conditionalFormatting sqref="I39:J39">
    <cfRule type="expression" dxfId="419" priority="557">
      <formula>AND(B39&lt;&gt;"---",I39="bitte auswählen")</formula>
    </cfRule>
  </conditionalFormatting>
  <conditionalFormatting sqref="I41">
    <cfRule type="cellIs" dxfId="418" priority="555" operator="equal">
      <formula>"bitte auswählen"</formula>
    </cfRule>
    <cfRule type="cellIs" dxfId="417" priority="556" operator="equal">
      <formula>"sonstiges (bitte unter Bemerkungen eintragen)"</formula>
    </cfRule>
  </conditionalFormatting>
  <conditionalFormatting sqref="J42">
    <cfRule type="cellIs" dxfId="416" priority="553" operator="greaterThan">
      <formula>0</formula>
    </cfRule>
  </conditionalFormatting>
  <conditionalFormatting sqref="I41:J41">
    <cfRule type="expression" dxfId="415" priority="552">
      <formula>AND(B41&lt;&gt;"---",I41="bitte auswählen")</formula>
    </cfRule>
  </conditionalFormatting>
  <conditionalFormatting sqref="I43">
    <cfRule type="cellIs" dxfId="414" priority="550" operator="equal">
      <formula>"bitte auswählen"</formula>
    </cfRule>
    <cfRule type="cellIs" dxfId="413" priority="551" operator="equal">
      <formula>"sonstiges (bitte unter Bemerkungen eintragen)"</formula>
    </cfRule>
  </conditionalFormatting>
  <conditionalFormatting sqref="J44">
    <cfRule type="cellIs" dxfId="412" priority="548" operator="greaterThan">
      <formula>0</formula>
    </cfRule>
  </conditionalFormatting>
  <conditionalFormatting sqref="I43:J43">
    <cfRule type="expression" dxfId="411" priority="547">
      <formula>AND(B43&lt;&gt;"---",I43="bitte auswählen")</formula>
    </cfRule>
  </conditionalFormatting>
  <conditionalFormatting sqref="I45">
    <cfRule type="cellIs" dxfId="410" priority="545" operator="equal">
      <formula>"bitte auswählen"</formula>
    </cfRule>
    <cfRule type="cellIs" dxfId="409" priority="546" operator="equal">
      <formula>"sonstiges (bitte unter Bemerkungen eintragen)"</formula>
    </cfRule>
  </conditionalFormatting>
  <conditionalFormatting sqref="J46">
    <cfRule type="cellIs" dxfId="408" priority="543" operator="greaterThan">
      <formula>0</formula>
    </cfRule>
  </conditionalFormatting>
  <conditionalFormatting sqref="I45:J45">
    <cfRule type="expression" dxfId="407" priority="542">
      <formula>AND(B45&lt;&gt;"---",I45="bitte auswählen")</formula>
    </cfRule>
  </conditionalFormatting>
  <conditionalFormatting sqref="I47">
    <cfRule type="cellIs" dxfId="406" priority="540" operator="equal">
      <formula>"bitte auswählen"</formula>
    </cfRule>
    <cfRule type="cellIs" dxfId="405" priority="541" operator="equal">
      <formula>"sonstiges (bitte unter Bemerkungen eintragen)"</formula>
    </cfRule>
  </conditionalFormatting>
  <conditionalFormatting sqref="J48">
    <cfRule type="cellIs" dxfId="404" priority="538" operator="greaterThan">
      <formula>0</formula>
    </cfRule>
  </conditionalFormatting>
  <conditionalFormatting sqref="I47:J47">
    <cfRule type="expression" dxfId="403" priority="537">
      <formula>AND(B47&lt;&gt;"---",I47="bitte auswählen")</formula>
    </cfRule>
  </conditionalFormatting>
  <conditionalFormatting sqref="I49">
    <cfRule type="cellIs" dxfId="402" priority="535" operator="equal">
      <formula>"bitte auswählen"</formula>
    </cfRule>
    <cfRule type="cellIs" dxfId="401" priority="536" operator="equal">
      <formula>"sonstiges (bitte unter Bemerkungen eintragen)"</formula>
    </cfRule>
  </conditionalFormatting>
  <conditionalFormatting sqref="J50">
    <cfRule type="cellIs" dxfId="400" priority="533" operator="greaterThan">
      <formula>0</formula>
    </cfRule>
  </conditionalFormatting>
  <conditionalFormatting sqref="I49:J49">
    <cfRule type="expression" dxfId="399" priority="532">
      <formula>AND(B49&lt;&gt;"---",I49="bitte auswählen")</formula>
    </cfRule>
  </conditionalFormatting>
  <conditionalFormatting sqref="I51">
    <cfRule type="cellIs" dxfId="398" priority="530" operator="equal">
      <formula>"bitte auswählen"</formula>
    </cfRule>
    <cfRule type="cellIs" dxfId="397" priority="531" operator="equal">
      <formula>"sonstiges (bitte unter Bemerkungen eintragen)"</formula>
    </cfRule>
  </conditionalFormatting>
  <conditionalFormatting sqref="J52">
    <cfRule type="cellIs" dxfId="396" priority="528" operator="greaterThan">
      <formula>0</formula>
    </cfRule>
  </conditionalFormatting>
  <conditionalFormatting sqref="I51:J51">
    <cfRule type="expression" dxfId="395" priority="527">
      <formula>AND(B51&lt;&gt;"---",I51="bitte auswählen")</formula>
    </cfRule>
  </conditionalFormatting>
  <conditionalFormatting sqref="I53">
    <cfRule type="cellIs" dxfId="394" priority="525" operator="equal">
      <formula>"bitte auswählen"</formula>
    </cfRule>
    <cfRule type="cellIs" dxfId="393" priority="526" operator="equal">
      <formula>"sonstiges (bitte unter Bemerkungen eintragen)"</formula>
    </cfRule>
  </conditionalFormatting>
  <conditionalFormatting sqref="J54">
    <cfRule type="cellIs" dxfId="392" priority="523" operator="greaterThan">
      <formula>0</formula>
    </cfRule>
  </conditionalFormatting>
  <conditionalFormatting sqref="I53:J53">
    <cfRule type="expression" dxfId="391" priority="522">
      <formula>AND(B53&lt;&gt;"---",I53="bitte auswählen")</formula>
    </cfRule>
  </conditionalFormatting>
  <conditionalFormatting sqref="I55">
    <cfRule type="cellIs" dxfId="390" priority="520" operator="equal">
      <formula>"bitte auswählen"</formula>
    </cfRule>
    <cfRule type="cellIs" dxfId="389" priority="521" operator="equal">
      <formula>"sonstiges (bitte unter Bemerkungen eintragen)"</formula>
    </cfRule>
  </conditionalFormatting>
  <conditionalFormatting sqref="J56">
    <cfRule type="cellIs" dxfId="388" priority="518" operator="greaterThan">
      <formula>0</formula>
    </cfRule>
  </conditionalFormatting>
  <conditionalFormatting sqref="I55:J55">
    <cfRule type="expression" dxfId="387" priority="517">
      <formula>AND(B55&lt;&gt;"---",I55="bitte auswählen")</formula>
    </cfRule>
  </conditionalFormatting>
  <conditionalFormatting sqref="I57">
    <cfRule type="cellIs" dxfId="386" priority="515" operator="equal">
      <formula>"bitte auswählen"</formula>
    </cfRule>
    <cfRule type="cellIs" dxfId="385" priority="516" operator="equal">
      <formula>"sonstiges (bitte unter Bemerkungen eintragen)"</formula>
    </cfRule>
  </conditionalFormatting>
  <conditionalFormatting sqref="J58">
    <cfRule type="cellIs" dxfId="384" priority="513" operator="greaterThan">
      <formula>0</formula>
    </cfRule>
  </conditionalFormatting>
  <conditionalFormatting sqref="I57:J57">
    <cfRule type="expression" dxfId="383" priority="512">
      <formula>AND(B57&lt;&gt;"---",I57="bitte auswählen")</formula>
    </cfRule>
  </conditionalFormatting>
  <conditionalFormatting sqref="I59">
    <cfRule type="cellIs" dxfId="382" priority="510" operator="equal">
      <formula>"bitte auswählen"</formula>
    </cfRule>
    <cfRule type="cellIs" dxfId="381" priority="511" operator="equal">
      <formula>"sonstiges (bitte unter Bemerkungen eintragen)"</formula>
    </cfRule>
  </conditionalFormatting>
  <conditionalFormatting sqref="J60">
    <cfRule type="cellIs" dxfId="380" priority="508" operator="greaterThan">
      <formula>0</formula>
    </cfRule>
  </conditionalFormatting>
  <conditionalFormatting sqref="I59:J59">
    <cfRule type="expression" dxfId="379" priority="507">
      <formula>AND(B59&lt;&gt;"---",I59="bitte auswählen")</formula>
    </cfRule>
  </conditionalFormatting>
  <conditionalFormatting sqref="I61">
    <cfRule type="cellIs" dxfId="378" priority="505" operator="equal">
      <formula>"bitte auswählen"</formula>
    </cfRule>
    <cfRule type="cellIs" dxfId="377" priority="506" operator="equal">
      <formula>"sonstiges (bitte unter Bemerkungen eintragen)"</formula>
    </cfRule>
  </conditionalFormatting>
  <conditionalFormatting sqref="J62">
    <cfRule type="cellIs" dxfId="376" priority="503" operator="greaterThan">
      <formula>0</formula>
    </cfRule>
  </conditionalFormatting>
  <conditionalFormatting sqref="I61:J61">
    <cfRule type="expression" dxfId="375" priority="502">
      <formula>AND(B61&lt;&gt;"---",I61="bitte auswählen")</formula>
    </cfRule>
  </conditionalFormatting>
  <conditionalFormatting sqref="I63">
    <cfRule type="cellIs" dxfId="374" priority="500" operator="equal">
      <formula>"bitte auswählen"</formula>
    </cfRule>
    <cfRule type="cellIs" dxfId="373" priority="501" operator="equal">
      <formula>"sonstiges (bitte unter Bemerkungen eintragen)"</formula>
    </cfRule>
  </conditionalFormatting>
  <conditionalFormatting sqref="J64">
    <cfRule type="cellIs" dxfId="372" priority="498" operator="greaterThan">
      <formula>0</formula>
    </cfRule>
  </conditionalFormatting>
  <conditionalFormatting sqref="I63:J63">
    <cfRule type="expression" dxfId="371" priority="497">
      <formula>AND(B63&lt;&gt;"---",I63="bitte auswählen")</formula>
    </cfRule>
  </conditionalFormatting>
  <conditionalFormatting sqref="I65">
    <cfRule type="cellIs" dxfId="370" priority="495" operator="equal">
      <formula>"bitte auswählen"</formula>
    </cfRule>
    <cfRule type="cellIs" dxfId="369" priority="496" operator="equal">
      <formula>"sonstiges (bitte unter Bemerkungen eintragen)"</formula>
    </cfRule>
  </conditionalFormatting>
  <conditionalFormatting sqref="J66">
    <cfRule type="cellIs" dxfId="368" priority="493" operator="greaterThan">
      <formula>0</formula>
    </cfRule>
  </conditionalFormatting>
  <conditionalFormatting sqref="I65:J65">
    <cfRule type="expression" dxfId="367" priority="492">
      <formula>AND(B65&lt;&gt;"---",I65="bitte auswählen")</formula>
    </cfRule>
  </conditionalFormatting>
  <conditionalFormatting sqref="I67">
    <cfRule type="cellIs" dxfId="366" priority="490" operator="equal">
      <formula>"bitte auswählen"</formula>
    </cfRule>
    <cfRule type="cellIs" dxfId="365" priority="491" operator="equal">
      <formula>"sonstiges (bitte unter Bemerkungen eintragen)"</formula>
    </cfRule>
  </conditionalFormatting>
  <conditionalFormatting sqref="J68">
    <cfRule type="cellIs" dxfId="364" priority="488" operator="greaterThan">
      <formula>0</formula>
    </cfRule>
  </conditionalFormatting>
  <conditionalFormatting sqref="I67:J67">
    <cfRule type="expression" dxfId="363" priority="487">
      <formula>AND(B67&lt;&gt;"---",I67="bitte auswählen")</formula>
    </cfRule>
  </conditionalFormatting>
  <conditionalFormatting sqref="I69">
    <cfRule type="cellIs" dxfId="362" priority="485" operator="equal">
      <formula>"bitte auswählen"</formula>
    </cfRule>
    <cfRule type="cellIs" dxfId="361" priority="486" operator="equal">
      <formula>"sonstiges (bitte unter Bemerkungen eintragen)"</formula>
    </cfRule>
  </conditionalFormatting>
  <conditionalFormatting sqref="J70">
    <cfRule type="cellIs" dxfId="360" priority="483" operator="greaterThan">
      <formula>0</formula>
    </cfRule>
  </conditionalFormatting>
  <conditionalFormatting sqref="I69:J69">
    <cfRule type="expression" dxfId="359" priority="482">
      <formula>AND(B69&lt;&gt;"---",I69="bitte auswählen")</formula>
    </cfRule>
  </conditionalFormatting>
  <conditionalFormatting sqref="I71">
    <cfRule type="cellIs" dxfId="358" priority="480" operator="equal">
      <formula>"bitte auswählen"</formula>
    </cfRule>
    <cfRule type="cellIs" dxfId="357" priority="481" operator="equal">
      <formula>"sonstiges (bitte unter Bemerkungen eintragen)"</formula>
    </cfRule>
  </conditionalFormatting>
  <conditionalFormatting sqref="J72">
    <cfRule type="cellIs" dxfId="356" priority="478" operator="greaterThan">
      <formula>0</formula>
    </cfRule>
  </conditionalFormatting>
  <conditionalFormatting sqref="I71:J71">
    <cfRule type="expression" dxfId="355" priority="477">
      <formula>AND(B71&lt;&gt;"---",I71="bitte auswählen")</formula>
    </cfRule>
  </conditionalFormatting>
  <conditionalFormatting sqref="I73">
    <cfRule type="cellIs" dxfId="354" priority="475" operator="equal">
      <formula>"bitte auswählen"</formula>
    </cfRule>
    <cfRule type="cellIs" dxfId="353" priority="476" operator="equal">
      <formula>"sonstiges (bitte unter Bemerkungen eintragen)"</formula>
    </cfRule>
  </conditionalFormatting>
  <conditionalFormatting sqref="J74">
    <cfRule type="cellIs" dxfId="352" priority="473" operator="greaterThan">
      <formula>0</formula>
    </cfRule>
  </conditionalFormatting>
  <conditionalFormatting sqref="I73:J73">
    <cfRule type="expression" dxfId="351" priority="472">
      <formula>AND(B73&lt;&gt;"---",I73="bitte auswählen")</formula>
    </cfRule>
  </conditionalFormatting>
  <conditionalFormatting sqref="I75">
    <cfRule type="cellIs" dxfId="350" priority="470" operator="equal">
      <formula>"bitte auswählen"</formula>
    </cfRule>
    <cfRule type="cellIs" dxfId="349" priority="471" operator="equal">
      <formula>"sonstiges (bitte unter Bemerkungen eintragen)"</formula>
    </cfRule>
  </conditionalFormatting>
  <conditionalFormatting sqref="J76">
    <cfRule type="cellIs" dxfId="348" priority="468" operator="greaterThan">
      <formula>0</formula>
    </cfRule>
  </conditionalFormatting>
  <conditionalFormatting sqref="I75:J75">
    <cfRule type="expression" dxfId="347" priority="467">
      <formula>AND(B75&lt;&gt;"---",I75="bitte auswählen")</formula>
    </cfRule>
  </conditionalFormatting>
  <conditionalFormatting sqref="I77">
    <cfRule type="cellIs" dxfId="346" priority="465" operator="equal">
      <formula>"bitte auswählen"</formula>
    </cfRule>
    <cfRule type="cellIs" dxfId="345" priority="466" operator="equal">
      <formula>"sonstiges (bitte unter Bemerkungen eintragen)"</formula>
    </cfRule>
  </conditionalFormatting>
  <conditionalFormatting sqref="J78">
    <cfRule type="cellIs" dxfId="344" priority="463" operator="greaterThan">
      <formula>0</formula>
    </cfRule>
  </conditionalFormatting>
  <conditionalFormatting sqref="I77:J77">
    <cfRule type="expression" dxfId="343" priority="462">
      <formula>AND(B77&lt;&gt;"---",I77="bitte auswählen")</formula>
    </cfRule>
  </conditionalFormatting>
  <conditionalFormatting sqref="I79">
    <cfRule type="cellIs" dxfId="342" priority="460" operator="equal">
      <formula>"bitte auswählen"</formula>
    </cfRule>
    <cfRule type="cellIs" dxfId="341" priority="461" operator="equal">
      <formula>"sonstiges (bitte unter Bemerkungen eintragen)"</formula>
    </cfRule>
  </conditionalFormatting>
  <conditionalFormatting sqref="J80">
    <cfRule type="cellIs" dxfId="340" priority="458" operator="greaterThan">
      <formula>0</formula>
    </cfRule>
  </conditionalFormatting>
  <conditionalFormatting sqref="I79:J79">
    <cfRule type="expression" dxfId="339" priority="457">
      <formula>AND(B79&lt;&gt;"---",I79="bitte auswählen")</formula>
    </cfRule>
  </conditionalFormatting>
  <conditionalFormatting sqref="I81">
    <cfRule type="cellIs" dxfId="338" priority="455" operator="equal">
      <formula>"bitte auswählen"</formula>
    </cfRule>
    <cfRule type="cellIs" dxfId="337" priority="456" operator="equal">
      <formula>"sonstiges (bitte unter Bemerkungen eintragen)"</formula>
    </cfRule>
  </conditionalFormatting>
  <conditionalFormatting sqref="J82">
    <cfRule type="cellIs" dxfId="336" priority="453" operator="greaterThan">
      <formula>0</formula>
    </cfRule>
  </conditionalFormatting>
  <conditionalFormatting sqref="I81:J81">
    <cfRule type="expression" dxfId="335" priority="452">
      <formula>AND(B81&lt;&gt;"---",I81="bitte auswählen")</formula>
    </cfRule>
  </conditionalFormatting>
  <conditionalFormatting sqref="I83">
    <cfRule type="cellIs" dxfId="334" priority="450" operator="equal">
      <formula>"bitte auswählen"</formula>
    </cfRule>
    <cfRule type="cellIs" dxfId="333" priority="451" operator="equal">
      <formula>"sonstiges (bitte unter Bemerkungen eintragen)"</formula>
    </cfRule>
  </conditionalFormatting>
  <conditionalFormatting sqref="J84">
    <cfRule type="cellIs" dxfId="332" priority="448" operator="greaterThan">
      <formula>0</formula>
    </cfRule>
  </conditionalFormatting>
  <conditionalFormatting sqref="I83:J83">
    <cfRule type="expression" dxfId="331" priority="447">
      <formula>AND(B83&lt;&gt;"---",I83="bitte auswählen")</formula>
    </cfRule>
  </conditionalFormatting>
  <conditionalFormatting sqref="I85">
    <cfRule type="cellIs" dxfId="330" priority="445" operator="equal">
      <formula>"bitte auswählen"</formula>
    </cfRule>
    <cfRule type="cellIs" dxfId="329" priority="446" operator="equal">
      <formula>"sonstiges (bitte unter Bemerkungen eintragen)"</formula>
    </cfRule>
  </conditionalFormatting>
  <conditionalFormatting sqref="J86">
    <cfRule type="cellIs" dxfId="328" priority="443" operator="greaterThan">
      <formula>0</formula>
    </cfRule>
  </conditionalFormatting>
  <conditionalFormatting sqref="I85:J85">
    <cfRule type="expression" dxfId="327" priority="442">
      <formula>AND(B85&lt;&gt;"---",I85="bitte auswählen")</formula>
    </cfRule>
  </conditionalFormatting>
  <conditionalFormatting sqref="I87">
    <cfRule type="cellIs" dxfId="326" priority="440" operator="equal">
      <formula>"bitte auswählen"</formula>
    </cfRule>
    <cfRule type="cellIs" dxfId="325" priority="441" operator="equal">
      <formula>"sonstiges (bitte unter Bemerkungen eintragen)"</formula>
    </cfRule>
  </conditionalFormatting>
  <conditionalFormatting sqref="J88">
    <cfRule type="cellIs" dxfId="324" priority="438" operator="greaterThan">
      <formula>0</formula>
    </cfRule>
  </conditionalFormatting>
  <conditionalFormatting sqref="I87:J87">
    <cfRule type="expression" dxfId="323" priority="437">
      <formula>AND(B87&lt;&gt;"---",I87="bitte auswählen")</formula>
    </cfRule>
  </conditionalFormatting>
  <conditionalFormatting sqref="I89">
    <cfRule type="cellIs" dxfId="322" priority="435" operator="equal">
      <formula>"bitte auswählen"</formula>
    </cfRule>
    <cfRule type="cellIs" dxfId="321" priority="436" operator="equal">
      <formula>"sonstiges (bitte unter Bemerkungen eintragen)"</formula>
    </cfRule>
  </conditionalFormatting>
  <conditionalFormatting sqref="J90">
    <cfRule type="cellIs" dxfId="320" priority="433" operator="greaterThan">
      <formula>0</formula>
    </cfRule>
  </conditionalFormatting>
  <conditionalFormatting sqref="I89:J89">
    <cfRule type="expression" dxfId="319" priority="432">
      <formula>AND(B89&lt;&gt;"---",I89="bitte auswählen")</formula>
    </cfRule>
  </conditionalFormatting>
  <conditionalFormatting sqref="I91">
    <cfRule type="cellIs" dxfId="318" priority="430" operator="equal">
      <formula>"bitte auswählen"</formula>
    </cfRule>
    <cfRule type="cellIs" dxfId="317" priority="431" operator="equal">
      <formula>"sonstiges (bitte unter Bemerkungen eintragen)"</formula>
    </cfRule>
  </conditionalFormatting>
  <conditionalFormatting sqref="J92">
    <cfRule type="cellIs" dxfId="316" priority="428" operator="greaterThan">
      <formula>0</formula>
    </cfRule>
  </conditionalFormatting>
  <conditionalFormatting sqref="I91:J91">
    <cfRule type="expression" dxfId="315" priority="427">
      <formula>AND(B91&lt;&gt;"---",I91="bitte auswählen")</formula>
    </cfRule>
  </conditionalFormatting>
  <conditionalFormatting sqref="I93">
    <cfRule type="cellIs" dxfId="314" priority="425" operator="equal">
      <formula>"bitte auswählen"</formula>
    </cfRule>
    <cfRule type="cellIs" dxfId="313" priority="426" operator="equal">
      <formula>"sonstiges (bitte unter Bemerkungen eintragen)"</formula>
    </cfRule>
  </conditionalFormatting>
  <conditionalFormatting sqref="J94">
    <cfRule type="cellIs" dxfId="312" priority="423" operator="greaterThan">
      <formula>0</formula>
    </cfRule>
  </conditionalFormatting>
  <conditionalFormatting sqref="I93:J93">
    <cfRule type="expression" dxfId="311" priority="422">
      <formula>AND(B93&lt;&gt;"---",I93="bitte auswählen")</formula>
    </cfRule>
  </conditionalFormatting>
  <conditionalFormatting sqref="I95">
    <cfRule type="cellIs" dxfId="310" priority="420" operator="equal">
      <formula>"bitte auswählen"</formula>
    </cfRule>
    <cfRule type="cellIs" dxfId="309" priority="421" operator="equal">
      <formula>"sonstiges (bitte unter Bemerkungen eintragen)"</formula>
    </cfRule>
  </conditionalFormatting>
  <conditionalFormatting sqref="J96">
    <cfRule type="cellIs" dxfId="308" priority="418" operator="greaterThan">
      <formula>0</formula>
    </cfRule>
  </conditionalFormatting>
  <conditionalFormatting sqref="I95:J95">
    <cfRule type="expression" dxfId="307" priority="417">
      <formula>AND(B95&lt;&gt;"---",I95="bitte auswählen")</formula>
    </cfRule>
  </conditionalFormatting>
  <conditionalFormatting sqref="I97">
    <cfRule type="cellIs" dxfId="306" priority="415" operator="equal">
      <formula>"bitte auswählen"</formula>
    </cfRule>
    <cfRule type="cellIs" dxfId="305" priority="416" operator="equal">
      <formula>"sonstiges (bitte unter Bemerkungen eintragen)"</formula>
    </cfRule>
  </conditionalFormatting>
  <conditionalFormatting sqref="J98">
    <cfRule type="cellIs" dxfId="304" priority="413" operator="greaterThan">
      <formula>0</formula>
    </cfRule>
  </conditionalFormatting>
  <conditionalFormatting sqref="I97:J97">
    <cfRule type="expression" dxfId="303" priority="412">
      <formula>AND(B97&lt;&gt;"---",I97="bitte auswählen")</formula>
    </cfRule>
  </conditionalFormatting>
  <conditionalFormatting sqref="I99">
    <cfRule type="cellIs" dxfId="302" priority="410" operator="equal">
      <formula>"bitte auswählen"</formula>
    </cfRule>
    <cfRule type="cellIs" dxfId="301" priority="411" operator="equal">
      <formula>"sonstiges (bitte unter Bemerkungen eintragen)"</formula>
    </cfRule>
  </conditionalFormatting>
  <conditionalFormatting sqref="J100">
    <cfRule type="cellIs" dxfId="300" priority="408" operator="greaterThan">
      <formula>0</formula>
    </cfRule>
  </conditionalFormatting>
  <conditionalFormatting sqref="I99:J99">
    <cfRule type="expression" dxfId="299" priority="407">
      <formula>AND(B99&lt;&gt;"---",I99="bitte auswählen")</formula>
    </cfRule>
  </conditionalFormatting>
  <conditionalFormatting sqref="I101">
    <cfRule type="cellIs" dxfId="298" priority="405" operator="equal">
      <formula>"bitte auswählen"</formula>
    </cfRule>
    <cfRule type="cellIs" dxfId="297" priority="406" operator="equal">
      <formula>"sonstiges (bitte unter Bemerkungen eintragen)"</formula>
    </cfRule>
  </conditionalFormatting>
  <conditionalFormatting sqref="J102">
    <cfRule type="cellIs" dxfId="296" priority="403" operator="greaterThan">
      <formula>0</formula>
    </cfRule>
  </conditionalFormatting>
  <conditionalFormatting sqref="I101:J101">
    <cfRule type="expression" dxfId="295" priority="402">
      <formula>AND(B101&lt;&gt;"---",I101="bitte auswählen")</formula>
    </cfRule>
  </conditionalFormatting>
  <conditionalFormatting sqref="R33">
    <cfRule type="expression" dxfId="294" priority="383">
      <formula>S33&lt;&gt;""</formula>
    </cfRule>
  </conditionalFormatting>
  <conditionalFormatting sqref="S33">
    <cfRule type="cellIs" dxfId="293" priority="382" operator="greaterThan">
      <formula>0</formula>
    </cfRule>
  </conditionalFormatting>
  <conditionalFormatting sqref="R34:S34">
    <cfRule type="expression" dxfId="292" priority="381">
      <formula>S33&lt;&gt;""</formula>
    </cfRule>
  </conditionalFormatting>
  <conditionalFormatting sqref="R35">
    <cfRule type="expression" dxfId="291" priority="380">
      <formula>S35&lt;&gt;""</formula>
    </cfRule>
  </conditionalFormatting>
  <conditionalFormatting sqref="S35">
    <cfRule type="cellIs" dxfId="290" priority="379" operator="greaterThan">
      <formula>0</formula>
    </cfRule>
  </conditionalFormatting>
  <conditionalFormatting sqref="R36:S36">
    <cfRule type="expression" dxfId="289" priority="378">
      <formula>S35&lt;&gt;""</formula>
    </cfRule>
  </conditionalFormatting>
  <conditionalFormatting sqref="R37">
    <cfRule type="expression" dxfId="288" priority="377">
      <formula>S37&lt;&gt;""</formula>
    </cfRule>
  </conditionalFormatting>
  <conditionalFormatting sqref="S37">
    <cfRule type="cellIs" dxfId="287" priority="376" operator="greaterThan">
      <formula>0</formula>
    </cfRule>
  </conditionalFormatting>
  <conditionalFormatting sqref="R38:S38">
    <cfRule type="expression" dxfId="286" priority="375">
      <formula>S37&lt;&gt;""</formula>
    </cfRule>
  </conditionalFormatting>
  <conditionalFormatting sqref="R39">
    <cfRule type="expression" dxfId="285" priority="374">
      <formula>S39&lt;&gt;""</formula>
    </cfRule>
  </conditionalFormatting>
  <conditionalFormatting sqref="S39">
    <cfRule type="cellIs" dxfId="284" priority="373" operator="greaterThan">
      <formula>0</formula>
    </cfRule>
  </conditionalFormatting>
  <conditionalFormatting sqref="R40:S40">
    <cfRule type="expression" dxfId="283" priority="372">
      <formula>S39&lt;&gt;""</formula>
    </cfRule>
  </conditionalFormatting>
  <conditionalFormatting sqref="R41">
    <cfRule type="expression" dxfId="282" priority="371">
      <formula>S41&lt;&gt;""</formula>
    </cfRule>
  </conditionalFormatting>
  <conditionalFormatting sqref="S41">
    <cfRule type="cellIs" dxfId="281" priority="370" operator="greaterThan">
      <formula>0</formula>
    </cfRule>
  </conditionalFormatting>
  <conditionalFormatting sqref="R42:S42">
    <cfRule type="expression" dxfId="280" priority="369">
      <formula>S41&lt;&gt;""</formula>
    </cfRule>
  </conditionalFormatting>
  <conditionalFormatting sqref="R43">
    <cfRule type="expression" dxfId="279" priority="368">
      <formula>S43&lt;&gt;""</formula>
    </cfRule>
  </conditionalFormatting>
  <conditionalFormatting sqref="S43">
    <cfRule type="cellIs" dxfId="278" priority="367" operator="greaterThan">
      <formula>0</formula>
    </cfRule>
  </conditionalFormatting>
  <conditionalFormatting sqref="R44:S44">
    <cfRule type="expression" dxfId="277" priority="366">
      <formula>S43&lt;&gt;""</formula>
    </cfRule>
  </conditionalFormatting>
  <conditionalFormatting sqref="R45">
    <cfRule type="expression" dxfId="276" priority="365">
      <formula>S45&lt;&gt;""</formula>
    </cfRule>
  </conditionalFormatting>
  <conditionalFormatting sqref="S45">
    <cfRule type="cellIs" dxfId="275" priority="364" operator="greaterThan">
      <formula>0</formula>
    </cfRule>
  </conditionalFormatting>
  <conditionalFormatting sqref="R46:S46">
    <cfRule type="expression" dxfId="274" priority="363">
      <formula>S45&lt;&gt;""</formula>
    </cfRule>
  </conditionalFormatting>
  <conditionalFormatting sqref="R47">
    <cfRule type="expression" dxfId="273" priority="362">
      <formula>S47&lt;&gt;""</formula>
    </cfRule>
  </conditionalFormatting>
  <conditionalFormatting sqref="S47">
    <cfRule type="cellIs" dxfId="272" priority="361" operator="greaterThan">
      <formula>0</formula>
    </cfRule>
  </conditionalFormatting>
  <conditionalFormatting sqref="R48:S48">
    <cfRule type="expression" dxfId="271" priority="360">
      <formula>S47&lt;&gt;""</formula>
    </cfRule>
  </conditionalFormatting>
  <conditionalFormatting sqref="R49">
    <cfRule type="expression" dxfId="270" priority="359">
      <formula>S49&lt;&gt;""</formula>
    </cfRule>
  </conditionalFormatting>
  <conditionalFormatting sqref="S49">
    <cfRule type="cellIs" dxfId="269" priority="358" operator="greaterThan">
      <formula>0</formula>
    </cfRule>
  </conditionalFormatting>
  <conditionalFormatting sqref="R50:S50">
    <cfRule type="expression" dxfId="268" priority="357">
      <formula>S49&lt;&gt;""</formula>
    </cfRule>
  </conditionalFormatting>
  <conditionalFormatting sqref="R51">
    <cfRule type="expression" dxfId="267" priority="356">
      <formula>S51&lt;&gt;""</formula>
    </cfRule>
  </conditionalFormatting>
  <conditionalFormatting sqref="S51">
    <cfRule type="cellIs" dxfId="266" priority="355" operator="greaterThan">
      <formula>0</formula>
    </cfRule>
  </conditionalFormatting>
  <conditionalFormatting sqref="R52:S52">
    <cfRule type="expression" dxfId="265" priority="354">
      <formula>S51&lt;&gt;""</formula>
    </cfRule>
  </conditionalFormatting>
  <conditionalFormatting sqref="R53">
    <cfRule type="expression" dxfId="264" priority="353">
      <formula>S53&lt;&gt;""</formula>
    </cfRule>
  </conditionalFormatting>
  <conditionalFormatting sqref="S53">
    <cfRule type="cellIs" dxfId="263" priority="352" operator="greaterThan">
      <formula>0</formula>
    </cfRule>
  </conditionalFormatting>
  <conditionalFormatting sqref="R54:S54">
    <cfRule type="expression" dxfId="262" priority="351">
      <formula>S53&lt;&gt;""</formula>
    </cfRule>
  </conditionalFormatting>
  <conditionalFormatting sqref="R55">
    <cfRule type="expression" dxfId="261" priority="350">
      <formula>S55&lt;&gt;""</formula>
    </cfRule>
  </conditionalFormatting>
  <conditionalFormatting sqref="S55">
    <cfRule type="cellIs" dxfId="260" priority="349" operator="greaterThan">
      <formula>0</formula>
    </cfRule>
  </conditionalFormatting>
  <conditionalFormatting sqref="R56:S56">
    <cfRule type="expression" dxfId="259" priority="348">
      <formula>S55&lt;&gt;""</formula>
    </cfRule>
  </conditionalFormatting>
  <conditionalFormatting sqref="R57">
    <cfRule type="expression" dxfId="258" priority="347">
      <formula>S57&lt;&gt;""</formula>
    </cfRule>
  </conditionalFormatting>
  <conditionalFormatting sqref="S57">
    <cfRule type="cellIs" dxfId="257" priority="346" operator="greaterThan">
      <formula>0</formula>
    </cfRule>
  </conditionalFormatting>
  <conditionalFormatting sqref="R58:S58">
    <cfRule type="expression" dxfId="256" priority="345">
      <formula>S57&lt;&gt;""</formula>
    </cfRule>
  </conditionalFormatting>
  <conditionalFormatting sqref="R59">
    <cfRule type="expression" dxfId="255" priority="344">
      <formula>S59&lt;&gt;""</formula>
    </cfRule>
  </conditionalFormatting>
  <conditionalFormatting sqref="S59">
    <cfRule type="cellIs" dxfId="254" priority="343" operator="greaterThan">
      <formula>0</formula>
    </cfRule>
  </conditionalFormatting>
  <conditionalFormatting sqref="R60:S60">
    <cfRule type="expression" dxfId="253" priority="342">
      <formula>S59&lt;&gt;""</formula>
    </cfRule>
  </conditionalFormatting>
  <conditionalFormatting sqref="R61">
    <cfRule type="expression" dxfId="252" priority="341">
      <formula>S61&lt;&gt;""</formula>
    </cfRule>
  </conditionalFormatting>
  <conditionalFormatting sqref="S61">
    <cfRule type="cellIs" dxfId="251" priority="340" operator="greaterThan">
      <formula>0</formula>
    </cfRule>
  </conditionalFormatting>
  <conditionalFormatting sqref="R62:S62">
    <cfRule type="expression" dxfId="250" priority="339">
      <formula>S61&lt;&gt;""</formula>
    </cfRule>
  </conditionalFormatting>
  <conditionalFormatting sqref="R63">
    <cfRule type="expression" dxfId="249" priority="338">
      <formula>S63&lt;&gt;""</formula>
    </cfRule>
  </conditionalFormatting>
  <conditionalFormatting sqref="S63">
    <cfRule type="cellIs" dxfId="248" priority="337" operator="greaterThan">
      <formula>0</formula>
    </cfRule>
  </conditionalFormatting>
  <conditionalFormatting sqref="R64:S64">
    <cfRule type="expression" dxfId="247" priority="336">
      <formula>S63&lt;&gt;""</formula>
    </cfRule>
  </conditionalFormatting>
  <conditionalFormatting sqref="R65">
    <cfRule type="expression" dxfId="246" priority="335">
      <formula>S65&lt;&gt;""</formula>
    </cfRule>
  </conditionalFormatting>
  <conditionalFormatting sqref="S65">
    <cfRule type="cellIs" dxfId="245" priority="334" operator="greaterThan">
      <formula>0</formula>
    </cfRule>
  </conditionalFormatting>
  <conditionalFormatting sqref="R66:S66">
    <cfRule type="expression" dxfId="244" priority="333">
      <formula>S65&lt;&gt;""</formula>
    </cfRule>
  </conditionalFormatting>
  <conditionalFormatting sqref="R67">
    <cfRule type="expression" dxfId="243" priority="332">
      <formula>S67&lt;&gt;""</formula>
    </cfRule>
  </conditionalFormatting>
  <conditionalFormatting sqref="S67">
    <cfRule type="cellIs" dxfId="242" priority="331" operator="greaterThan">
      <formula>0</formula>
    </cfRule>
  </conditionalFormatting>
  <conditionalFormatting sqref="R68:S68">
    <cfRule type="expression" dxfId="241" priority="330">
      <formula>S67&lt;&gt;""</formula>
    </cfRule>
  </conditionalFormatting>
  <conditionalFormatting sqref="R69">
    <cfRule type="expression" dxfId="240" priority="329">
      <formula>S69&lt;&gt;""</formula>
    </cfRule>
  </conditionalFormatting>
  <conditionalFormatting sqref="S69">
    <cfRule type="cellIs" dxfId="239" priority="328" operator="greaterThan">
      <formula>0</formula>
    </cfRule>
  </conditionalFormatting>
  <conditionalFormatting sqref="R70:S70">
    <cfRule type="expression" dxfId="238" priority="327">
      <formula>S69&lt;&gt;""</formula>
    </cfRule>
  </conditionalFormatting>
  <conditionalFormatting sqref="R71">
    <cfRule type="expression" dxfId="237" priority="326">
      <formula>S71&lt;&gt;""</formula>
    </cfRule>
  </conditionalFormatting>
  <conditionalFormatting sqref="S71">
    <cfRule type="cellIs" dxfId="236" priority="325" operator="greaterThan">
      <formula>0</formula>
    </cfRule>
  </conditionalFormatting>
  <conditionalFormatting sqref="R72:S72">
    <cfRule type="expression" dxfId="235" priority="324">
      <formula>S71&lt;&gt;""</formula>
    </cfRule>
  </conditionalFormatting>
  <conditionalFormatting sqref="R73">
    <cfRule type="expression" dxfId="234" priority="323">
      <formula>S73&lt;&gt;""</formula>
    </cfRule>
  </conditionalFormatting>
  <conditionalFormatting sqref="S73">
    <cfRule type="cellIs" dxfId="233" priority="322" operator="greaterThan">
      <formula>0</formula>
    </cfRule>
  </conditionalFormatting>
  <conditionalFormatting sqref="R74:S74">
    <cfRule type="expression" dxfId="232" priority="321">
      <formula>S73&lt;&gt;""</formula>
    </cfRule>
  </conditionalFormatting>
  <conditionalFormatting sqref="R75">
    <cfRule type="expression" dxfId="231" priority="320">
      <formula>S75&lt;&gt;""</formula>
    </cfRule>
  </conditionalFormatting>
  <conditionalFormatting sqref="S75">
    <cfRule type="cellIs" dxfId="230" priority="319" operator="greaterThan">
      <formula>0</formula>
    </cfRule>
  </conditionalFormatting>
  <conditionalFormatting sqref="R76:S76">
    <cfRule type="expression" dxfId="229" priority="318">
      <formula>S75&lt;&gt;""</formula>
    </cfRule>
  </conditionalFormatting>
  <conditionalFormatting sqref="R77">
    <cfRule type="expression" dxfId="228" priority="317">
      <formula>S77&lt;&gt;""</formula>
    </cfRule>
  </conditionalFormatting>
  <conditionalFormatting sqref="S77">
    <cfRule type="cellIs" dxfId="227" priority="316" operator="greaterThan">
      <formula>0</formula>
    </cfRule>
  </conditionalFormatting>
  <conditionalFormatting sqref="R78:S78">
    <cfRule type="expression" dxfId="226" priority="315">
      <formula>S77&lt;&gt;""</formula>
    </cfRule>
  </conditionalFormatting>
  <conditionalFormatting sqref="R79">
    <cfRule type="expression" dxfId="225" priority="314">
      <formula>S79&lt;&gt;""</formula>
    </cfRule>
  </conditionalFormatting>
  <conditionalFormatting sqref="S79">
    <cfRule type="cellIs" dxfId="224" priority="313" operator="greaterThan">
      <formula>0</formula>
    </cfRule>
  </conditionalFormatting>
  <conditionalFormatting sqref="R80:S80">
    <cfRule type="expression" dxfId="223" priority="312">
      <formula>S79&lt;&gt;""</formula>
    </cfRule>
  </conditionalFormatting>
  <conditionalFormatting sqref="R81">
    <cfRule type="expression" dxfId="222" priority="311">
      <formula>S81&lt;&gt;""</formula>
    </cfRule>
  </conditionalFormatting>
  <conditionalFormatting sqref="S81">
    <cfRule type="cellIs" dxfId="221" priority="310" operator="greaterThan">
      <formula>0</formula>
    </cfRule>
  </conditionalFormatting>
  <conditionalFormatting sqref="R82:S82">
    <cfRule type="expression" dxfId="220" priority="309">
      <formula>S81&lt;&gt;""</formula>
    </cfRule>
  </conditionalFormatting>
  <conditionalFormatting sqref="R83">
    <cfRule type="expression" dxfId="219" priority="308">
      <formula>S83&lt;&gt;""</formula>
    </cfRule>
  </conditionalFormatting>
  <conditionalFormatting sqref="S83">
    <cfRule type="cellIs" dxfId="218" priority="307" operator="greaterThan">
      <formula>0</formula>
    </cfRule>
  </conditionalFormatting>
  <conditionalFormatting sqref="R84:S84">
    <cfRule type="expression" dxfId="217" priority="306">
      <formula>S83&lt;&gt;""</formula>
    </cfRule>
  </conditionalFormatting>
  <conditionalFormatting sqref="R85">
    <cfRule type="expression" dxfId="216" priority="305">
      <formula>S85&lt;&gt;""</formula>
    </cfRule>
  </conditionalFormatting>
  <conditionalFormatting sqref="S85">
    <cfRule type="cellIs" dxfId="215" priority="304" operator="greaterThan">
      <formula>0</formula>
    </cfRule>
  </conditionalFormatting>
  <conditionalFormatting sqref="R86:S86">
    <cfRule type="expression" dxfId="214" priority="303">
      <formula>S85&lt;&gt;""</formula>
    </cfRule>
  </conditionalFormatting>
  <conditionalFormatting sqref="R87">
    <cfRule type="expression" dxfId="213" priority="302">
      <formula>S87&lt;&gt;""</formula>
    </cfRule>
  </conditionalFormatting>
  <conditionalFormatting sqref="S87">
    <cfRule type="cellIs" dxfId="212" priority="301" operator="greaterThan">
      <formula>0</formula>
    </cfRule>
  </conditionalFormatting>
  <conditionalFormatting sqref="R88:S88">
    <cfRule type="expression" dxfId="211" priority="300">
      <formula>S87&lt;&gt;""</formula>
    </cfRule>
  </conditionalFormatting>
  <conditionalFormatting sqref="R89">
    <cfRule type="expression" dxfId="210" priority="299">
      <formula>S89&lt;&gt;""</formula>
    </cfRule>
  </conditionalFormatting>
  <conditionalFormatting sqref="S89">
    <cfRule type="cellIs" dxfId="209" priority="298" operator="greaterThan">
      <formula>0</formula>
    </cfRule>
  </conditionalFormatting>
  <conditionalFormatting sqref="R90:S90">
    <cfRule type="expression" dxfId="208" priority="297">
      <formula>S89&lt;&gt;""</formula>
    </cfRule>
  </conditionalFormatting>
  <conditionalFormatting sqref="R91">
    <cfRule type="expression" dxfId="207" priority="296">
      <formula>S91&lt;&gt;""</formula>
    </cfRule>
  </conditionalFormatting>
  <conditionalFormatting sqref="S91">
    <cfRule type="cellIs" dxfId="206" priority="295" operator="greaterThan">
      <formula>0</formula>
    </cfRule>
  </conditionalFormatting>
  <conditionalFormatting sqref="R92:S92">
    <cfRule type="expression" dxfId="205" priority="294">
      <formula>S91&lt;&gt;""</formula>
    </cfRule>
  </conditionalFormatting>
  <conditionalFormatting sqref="R93">
    <cfRule type="expression" dxfId="204" priority="293">
      <formula>S93&lt;&gt;""</formula>
    </cfRule>
  </conditionalFormatting>
  <conditionalFormatting sqref="S93">
    <cfRule type="cellIs" dxfId="203" priority="292" operator="greaterThan">
      <formula>0</formula>
    </cfRule>
  </conditionalFormatting>
  <conditionalFormatting sqref="R94:S94">
    <cfRule type="expression" dxfId="202" priority="291">
      <formula>S93&lt;&gt;""</formula>
    </cfRule>
  </conditionalFormatting>
  <conditionalFormatting sqref="R95">
    <cfRule type="expression" dxfId="201" priority="290">
      <formula>S95&lt;&gt;""</formula>
    </cfRule>
  </conditionalFormatting>
  <conditionalFormatting sqref="S95">
    <cfRule type="cellIs" dxfId="200" priority="289" operator="greaterThan">
      <formula>0</formula>
    </cfRule>
  </conditionalFormatting>
  <conditionalFormatting sqref="R96:S96">
    <cfRule type="expression" dxfId="199" priority="288">
      <formula>S95&lt;&gt;""</formula>
    </cfRule>
  </conditionalFormatting>
  <conditionalFormatting sqref="R97">
    <cfRule type="expression" dxfId="198" priority="287">
      <formula>S97&lt;&gt;""</formula>
    </cfRule>
  </conditionalFormatting>
  <conditionalFormatting sqref="S97">
    <cfRule type="cellIs" dxfId="197" priority="286" operator="greaterThan">
      <formula>0</formula>
    </cfRule>
  </conditionalFormatting>
  <conditionalFormatting sqref="R98:S98">
    <cfRule type="expression" dxfId="196" priority="285">
      <formula>S97&lt;&gt;""</formula>
    </cfRule>
  </conditionalFormatting>
  <conditionalFormatting sqref="R99">
    <cfRule type="expression" dxfId="195" priority="284">
      <formula>S99&lt;&gt;""</formula>
    </cfRule>
  </conditionalFormatting>
  <conditionalFormatting sqref="S99">
    <cfRule type="cellIs" dxfId="194" priority="283" operator="greaterThan">
      <formula>0</formula>
    </cfRule>
  </conditionalFormatting>
  <conditionalFormatting sqref="R100:S100">
    <cfRule type="expression" dxfId="193" priority="282">
      <formula>S99&lt;&gt;""</formula>
    </cfRule>
  </conditionalFormatting>
  <conditionalFormatting sqref="R101">
    <cfRule type="expression" dxfId="192" priority="281">
      <formula>S101&lt;&gt;""</formula>
    </cfRule>
  </conditionalFormatting>
  <conditionalFormatting sqref="S101">
    <cfRule type="cellIs" dxfId="191" priority="280" operator="greaterThan">
      <formula>0</formula>
    </cfRule>
  </conditionalFormatting>
  <conditionalFormatting sqref="R102:S102">
    <cfRule type="expression" dxfId="190" priority="279">
      <formula>S101&lt;&gt;""</formula>
    </cfRule>
  </conditionalFormatting>
  <conditionalFormatting sqref="M24">
    <cfRule type="cellIs" dxfId="189" priority="142" operator="greaterThan">
      <formula>0</formula>
    </cfRule>
    <cfRule type="expression" dxfId="188" priority="143">
      <formula>K23="Dienst-reise"</formula>
    </cfRule>
    <cfRule type="expression" dxfId="187" priority="155">
      <formula>M23&lt;M24</formula>
    </cfRule>
  </conditionalFormatting>
  <conditionalFormatting sqref="P24">
    <cfRule type="cellIs" dxfId="186" priority="154" operator="greaterThan">
      <formula>H23*IF(G24="hin und zurück",2,1)</formula>
    </cfRule>
  </conditionalFormatting>
  <conditionalFormatting sqref="D23:E23">
    <cfRule type="cellIs" dxfId="185" priority="147" operator="equal">
      <formula>"sonstiger Ort (bitte unter Bemerkung eintragen)"</formula>
    </cfRule>
    <cfRule type="cellIs" dxfId="184" priority="150" operator="equal">
      <formula>"bitte auswählen"</formula>
    </cfRule>
    <cfRule type="cellIs" dxfId="183" priority="151" operator="equal">
      <formula>"sonstiges (bitte unter Bemerkungen eintragen)"</formula>
    </cfRule>
  </conditionalFormatting>
  <conditionalFormatting sqref="D24:E24">
    <cfRule type="cellIs" dxfId="182" priority="148" operator="equal">
      <formula>"Sonstiges Ziel (bitte unter Bemerkung eintragen)"</formula>
    </cfRule>
    <cfRule type="cellIs" dxfId="181" priority="149" operator="equal">
      <formula>"bitte auswählen"</formula>
    </cfRule>
  </conditionalFormatting>
  <conditionalFormatting sqref="D24:F24">
    <cfRule type="cellIs" dxfId="180" priority="145" operator="equal">
      <formula>"Friedrich-Gymnasium (Freiburg)"</formula>
    </cfRule>
    <cfRule type="cellIs" dxfId="179" priority="146" operator="equal">
      <formula>"Kepler-Gymnasium (Freiburg)"</formula>
    </cfRule>
  </conditionalFormatting>
  <conditionalFormatting sqref="K23:K24">
    <cfRule type="cellIs" dxfId="178" priority="144" operator="equal">
      <formula>"Dienst-gang"</formula>
    </cfRule>
  </conditionalFormatting>
  <conditionalFormatting sqref="C23">
    <cfRule type="cellIs" dxfId="177" priority="152" operator="lessThan">
      <formula>EDATE($K$9,-6)</formula>
    </cfRule>
    <cfRule type="cellIs" dxfId="176" priority="153" operator="greaterThan">
      <formula>$K$9</formula>
    </cfRule>
  </conditionalFormatting>
  <conditionalFormatting sqref="G24">
    <cfRule type="cellIs" dxfId="175" priority="141" operator="equal">
      <formula>"bitte auswählen"</formula>
    </cfRule>
  </conditionalFormatting>
  <conditionalFormatting sqref="G23">
    <cfRule type="cellIs" dxfId="174" priority="140" operator="equal">
      <formula>"auswählen"</formula>
    </cfRule>
  </conditionalFormatting>
  <conditionalFormatting sqref="H23">
    <cfRule type="cellIs" dxfId="173" priority="134" operator="equal">
      <formula>"Bitte angeben"</formula>
    </cfRule>
    <cfRule type="expression" dxfId="172" priority="135">
      <formula>$G$12</formula>
    </cfRule>
    <cfRule type="expression" dxfId="171" priority="136">
      <formula>$G$11</formula>
    </cfRule>
    <cfRule type="cellIs" dxfId="170" priority="137" operator="equal">
      <formula>$G$10</formula>
    </cfRule>
    <cfRule type="cellIs" dxfId="169" priority="138" operator="equal">
      <formula>$G$9</formula>
    </cfRule>
    <cfRule type="cellIs" dxfId="168" priority="139" operator="equal">
      <formula>"wird ausgefüllt"</formula>
    </cfRule>
  </conditionalFormatting>
  <conditionalFormatting sqref="G24:H24">
    <cfRule type="expression" dxfId="167" priority="133">
      <formula>AND(OR(G23="Auto",G23="Fahrrad"),G24="bitte auswählen")</formula>
    </cfRule>
  </conditionalFormatting>
  <conditionalFormatting sqref="I23">
    <cfRule type="cellIs" dxfId="166" priority="131" operator="equal">
      <formula>"bitte auswählen"</formula>
    </cfRule>
    <cfRule type="cellIs" dxfId="165" priority="132" operator="equal">
      <formula>"sonstiges (bitte unter Bemerkungen eintragen)"</formula>
    </cfRule>
  </conditionalFormatting>
  <conditionalFormatting sqref="J24">
    <cfRule type="cellIs" dxfId="164" priority="129" operator="greaterThan">
      <formula>0</formula>
    </cfRule>
  </conditionalFormatting>
  <conditionalFormatting sqref="I23:J23">
    <cfRule type="expression" dxfId="163" priority="128">
      <formula>AND(B23&lt;&gt;"---",I23="bitte auswählen")</formula>
    </cfRule>
  </conditionalFormatting>
  <conditionalFormatting sqref="R23">
    <cfRule type="expression" dxfId="162" priority="127">
      <formula>S23&lt;&gt;""</formula>
    </cfRule>
  </conditionalFormatting>
  <conditionalFormatting sqref="S23">
    <cfRule type="cellIs" dxfId="161" priority="126" operator="greaterThan">
      <formula>0</formula>
    </cfRule>
  </conditionalFormatting>
  <conditionalFormatting sqref="R24:S24">
    <cfRule type="expression" dxfId="160" priority="125">
      <formula>S23&lt;&gt;""</formula>
    </cfRule>
  </conditionalFormatting>
  <conditionalFormatting sqref="M26">
    <cfRule type="cellIs" dxfId="159" priority="111" operator="greaterThan">
      <formula>0</formula>
    </cfRule>
    <cfRule type="expression" dxfId="158" priority="112">
      <formula>K25="Dienst-reise"</formula>
    </cfRule>
    <cfRule type="expression" dxfId="157" priority="124">
      <formula>M25&lt;M26</formula>
    </cfRule>
  </conditionalFormatting>
  <conditionalFormatting sqref="P26">
    <cfRule type="cellIs" dxfId="156" priority="123" operator="greaterThan">
      <formula>H25*IF(G26="hin und zurück",2,1)</formula>
    </cfRule>
  </conditionalFormatting>
  <conditionalFormatting sqref="D25:E25">
    <cfRule type="cellIs" dxfId="155" priority="116" operator="equal">
      <formula>"sonstiger Ort (bitte unter Bemerkung eintragen)"</formula>
    </cfRule>
    <cfRule type="cellIs" dxfId="154" priority="119" operator="equal">
      <formula>"bitte auswählen"</formula>
    </cfRule>
    <cfRule type="cellIs" dxfId="153" priority="120" operator="equal">
      <formula>"sonstiges (bitte unter Bemerkungen eintragen)"</formula>
    </cfRule>
  </conditionalFormatting>
  <conditionalFormatting sqref="D26:E26">
    <cfRule type="cellIs" dxfId="152" priority="117" operator="equal">
      <formula>"Sonstiges Ziel (bitte unter Bemerkung eintragen)"</formula>
    </cfRule>
    <cfRule type="cellIs" dxfId="151" priority="118" operator="equal">
      <formula>"bitte auswählen"</formula>
    </cfRule>
  </conditionalFormatting>
  <conditionalFormatting sqref="D26:F26">
    <cfRule type="cellIs" dxfId="150" priority="114" operator="equal">
      <formula>"Friedrich-Gymnasium (Freiburg)"</formula>
    </cfRule>
    <cfRule type="cellIs" dxfId="149" priority="115" operator="equal">
      <formula>"Kepler-Gymnasium (Freiburg)"</formula>
    </cfRule>
  </conditionalFormatting>
  <conditionalFormatting sqref="K25:K26">
    <cfRule type="cellIs" dxfId="148" priority="113" operator="equal">
      <formula>"Dienst-gang"</formula>
    </cfRule>
  </conditionalFormatting>
  <conditionalFormatting sqref="C25">
    <cfRule type="cellIs" dxfId="147" priority="121" operator="lessThan">
      <formula>EDATE($K$9,-6)</formula>
    </cfRule>
    <cfRule type="cellIs" dxfId="146" priority="122" operator="greaterThan">
      <formula>$K$9</formula>
    </cfRule>
  </conditionalFormatting>
  <conditionalFormatting sqref="G26">
    <cfRule type="cellIs" dxfId="145" priority="110" operator="equal">
      <formula>"bitte auswählen"</formula>
    </cfRule>
  </conditionalFormatting>
  <conditionalFormatting sqref="G25">
    <cfRule type="cellIs" dxfId="144" priority="109" operator="equal">
      <formula>"auswählen"</formula>
    </cfRule>
  </conditionalFormatting>
  <conditionalFormatting sqref="H25">
    <cfRule type="cellIs" dxfId="143" priority="103" operator="equal">
      <formula>"Bitte angeben"</formula>
    </cfRule>
    <cfRule type="expression" dxfId="142" priority="104">
      <formula>$G$12</formula>
    </cfRule>
    <cfRule type="expression" dxfId="141" priority="105">
      <formula>$G$11</formula>
    </cfRule>
    <cfRule type="cellIs" dxfId="140" priority="106" operator="equal">
      <formula>$G$10</formula>
    </cfRule>
    <cfRule type="cellIs" dxfId="139" priority="107" operator="equal">
      <formula>$G$9</formula>
    </cfRule>
    <cfRule type="cellIs" dxfId="138" priority="108" operator="equal">
      <formula>"wird ausgefüllt"</formula>
    </cfRule>
  </conditionalFormatting>
  <conditionalFormatting sqref="G26:H26">
    <cfRule type="expression" dxfId="137" priority="102">
      <formula>AND(OR(G25="Auto",G25="Fahrrad"),G26="bitte auswählen")</formula>
    </cfRule>
  </conditionalFormatting>
  <conditionalFormatting sqref="I25">
    <cfRule type="cellIs" dxfId="136" priority="100" operator="equal">
      <formula>"bitte auswählen"</formula>
    </cfRule>
    <cfRule type="cellIs" dxfId="135" priority="101" operator="equal">
      <formula>"sonstiges (bitte unter Bemerkungen eintragen)"</formula>
    </cfRule>
  </conditionalFormatting>
  <conditionalFormatting sqref="J26">
    <cfRule type="cellIs" dxfId="134" priority="98" operator="greaterThan">
      <formula>0</formula>
    </cfRule>
  </conditionalFormatting>
  <conditionalFormatting sqref="I25:J25">
    <cfRule type="expression" dxfId="133" priority="97">
      <formula>AND(B25&lt;&gt;"---",I25="bitte auswählen")</formula>
    </cfRule>
  </conditionalFormatting>
  <conditionalFormatting sqref="R25">
    <cfRule type="expression" dxfId="132" priority="96">
      <formula>S25&lt;&gt;""</formula>
    </cfRule>
  </conditionalFormatting>
  <conditionalFormatting sqref="S25">
    <cfRule type="cellIs" dxfId="131" priority="95" operator="greaterThan">
      <formula>0</formula>
    </cfRule>
  </conditionalFormatting>
  <conditionalFormatting sqref="R26:S26">
    <cfRule type="expression" dxfId="130" priority="94">
      <formula>S25&lt;&gt;""</formula>
    </cfRule>
  </conditionalFormatting>
  <conditionalFormatting sqref="M28">
    <cfRule type="cellIs" dxfId="129" priority="80" operator="greaterThan">
      <formula>0</formula>
    </cfRule>
    <cfRule type="expression" dxfId="128" priority="81">
      <formula>K27="Dienst-reise"</formula>
    </cfRule>
    <cfRule type="expression" dxfId="127" priority="93">
      <formula>M27&lt;M28</formula>
    </cfRule>
  </conditionalFormatting>
  <conditionalFormatting sqref="P28">
    <cfRule type="cellIs" dxfId="126" priority="92" operator="greaterThan">
      <formula>H27*IF(G28="hin und zurück",2,1)</formula>
    </cfRule>
  </conditionalFormatting>
  <conditionalFormatting sqref="D27:E27">
    <cfRule type="cellIs" dxfId="125" priority="85" operator="equal">
      <formula>"sonstiger Ort (bitte unter Bemerkung eintragen)"</formula>
    </cfRule>
    <cfRule type="cellIs" dxfId="124" priority="88" operator="equal">
      <formula>"bitte auswählen"</formula>
    </cfRule>
    <cfRule type="cellIs" dxfId="123" priority="89" operator="equal">
      <formula>"sonstiges (bitte unter Bemerkungen eintragen)"</formula>
    </cfRule>
  </conditionalFormatting>
  <conditionalFormatting sqref="D28:E28">
    <cfRule type="cellIs" dxfId="122" priority="86" operator="equal">
      <formula>"Sonstiges Ziel (bitte unter Bemerkung eintragen)"</formula>
    </cfRule>
    <cfRule type="cellIs" dxfId="121" priority="87" operator="equal">
      <formula>"bitte auswählen"</formula>
    </cfRule>
  </conditionalFormatting>
  <conditionalFormatting sqref="D28:F28">
    <cfRule type="cellIs" dxfId="120" priority="83" operator="equal">
      <formula>"Friedrich-Gymnasium (Freiburg)"</formula>
    </cfRule>
    <cfRule type="cellIs" dxfId="119" priority="84" operator="equal">
      <formula>"Kepler-Gymnasium (Freiburg)"</formula>
    </cfRule>
  </conditionalFormatting>
  <conditionalFormatting sqref="K27:K28">
    <cfRule type="cellIs" dxfId="118" priority="82" operator="equal">
      <formula>"Dienst-gang"</formula>
    </cfRule>
  </conditionalFormatting>
  <conditionalFormatting sqref="C27">
    <cfRule type="cellIs" dxfId="117" priority="90" operator="lessThan">
      <formula>EDATE($K$9,-6)</formula>
    </cfRule>
    <cfRule type="cellIs" dxfId="116" priority="91" operator="greaterThan">
      <formula>$K$9</formula>
    </cfRule>
  </conditionalFormatting>
  <conditionalFormatting sqref="G28">
    <cfRule type="cellIs" dxfId="115" priority="79" operator="equal">
      <formula>"bitte auswählen"</formula>
    </cfRule>
  </conditionalFormatting>
  <conditionalFormatting sqref="G27">
    <cfRule type="cellIs" dxfId="114" priority="78" operator="equal">
      <formula>"auswählen"</formula>
    </cfRule>
  </conditionalFormatting>
  <conditionalFormatting sqref="H27">
    <cfRule type="cellIs" dxfId="113" priority="72" operator="equal">
      <formula>"Bitte angeben"</formula>
    </cfRule>
    <cfRule type="expression" dxfId="112" priority="73">
      <formula>$G$12</formula>
    </cfRule>
    <cfRule type="expression" dxfId="111" priority="74">
      <formula>$G$11</formula>
    </cfRule>
    <cfRule type="cellIs" dxfId="110" priority="75" operator="equal">
      <formula>$G$10</formula>
    </cfRule>
    <cfRule type="cellIs" dxfId="109" priority="76" operator="equal">
      <formula>$G$9</formula>
    </cfRule>
    <cfRule type="cellIs" dxfId="108" priority="77" operator="equal">
      <formula>"wird ausgefüllt"</formula>
    </cfRule>
  </conditionalFormatting>
  <conditionalFormatting sqref="G28:H28">
    <cfRule type="expression" dxfId="107" priority="71">
      <formula>AND(OR(G27="Auto",G27="Fahrrad"),G28="bitte auswählen")</formula>
    </cfRule>
  </conditionalFormatting>
  <conditionalFormatting sqref="I27">
    <cfRule type="cellIs" dxfId="106" priority="69" operator="equal">
      <formula>"bitte auswählen"</formula>
    </cfRule>
    <cfRule type="cellIs" dxfId="105" priority="70" operator="equal">
      <formula>"sonstiges (bitte unter Bemerkungen eintragen)"</formula>
    </cfRule>
  </conditionalFormatting>
  <conditionalFormatting sqref="J28">
    <cfRule type="cellIs" dxfId="104" priority="67" operator="greaterThan">
      <formula>0</formula>
    </cfRule>
  </conditionalFormatting>
  <conditionalFormatting sqref="I27:J27">
    <cfRule type="expression" dxfId="103" priority="66">
      <formula>AND(B27&lt;&gt;"---",I27="bitte auswählen")</formula>
    </cfRule>
  </conditionalFormatting>
  <conditionalFormatting sqref="R27">
    <cfRule type="expression" dxfId="102" priority="65">
      <formula>S27&lt;&gt;""</formula>
    </cfRule>
  </conditionalFormatting>
  <conditionalFormatting sqref="S27">
    <cfRule type="cellIs" dxfId="101" priority="64" operator="greaterThan">
      <formula>0</formula>
    </cfRule>
  </conditionalFormatting>
  <conditionalFormatting sqref="R28:S28">
    <cfRule type="expression" dxfId="100" priority="63">
      <formula>S27&lt;&gt;""</formula>
    </cfRule>
  </conditionalFormatting>
  <conditionalFormatting sqref="M30">
    <cfRule type="cellIs" dxfId="99" priority="49" operator="greaterThan">
      <formula>0</formula>
    </cfRule>
    <cfRule type="expression" dxfId="98" priority="50">
      <formula>K29="Dienst-reise"</formula>
    </cfRule>
    <cfRule type="expression" dxfId="97" priority="62">
      <formula>M29&lt;M30</formula>
    </cfRule>
  </conditionalFormatting>
  <conditionalFormatting sqref="P30">
    <cfRule type="cellIs" dxfId="96" priority="61" operator="greaterThan">
      <formula>H29*IF(G30="hin und zurück",2,1)</formula>
    </cfRule>
  </conditionalFormatting>
  <conditionalFormatting sqref="D29:E29">
    <cfRule type="cellIs" dxfId="95" priority="54" operator="equal">
      <formula>"sonstiger Ort (bitte unter Bemerkung eintragen)"</formula>
    </cfRule>
    <cfRule type="cellIs" dxfId="94" priority="57" operator="equal">
      <formula>"bitte auswählen"</formula>
    </cfRule>
    <cfRule type="cellIs" dxfId="93" priority="58" operator="equal">
      <formula>"sonstiges (bitte unter Bemerkungen eintragen)"</formula>
    </cfRule>
  </conditionalFormatting>
  <conditionalFormatting sqref="D30:E30">
    <cfRule type="cellIs" dxfId="92" priority="55" operator="equal">
      <formula>"Sonstiges Ziel (bitte unter Bemerkung eintragen)"</formula>
    </cfRule>
    <cfRule type="cellIs" dxfId="91" priority="56" operator="equal">
      <formula>"bitte auswählen"</formula>
    </cfRule>
  </conditionalFormatting>
  <conditionalFormatting sqref="D30:F30">
    <cfRule type="cellIs" dxfId="90" priority="52" operator="equal">
      <formula>"Friedrich-Gymnasium (Freiburg)"</formula>
    </cfRule>
    <cfRule type="cellIs" dxfId="89" priority="53" operator="equal">
      <formula>"Kepler-Gymnasium (Freiburg)"</formula>
    </cfRule>
  </conditionalFormatting>
  <conditionalFormatting sqref="K29:K30">
    <cfRule type="cellIs" dxfId="88" priority="51" operator="equal">
      <formula>"Dienst-gang"</formula>
    </cfRule>
  </conditionalFormatting>
  <conditionalFormatting sqref="C29">
    <cfRule type="cellIs" dxfId="87" priority="59" operator="lessThan">
      <formula>EDATE($K$9,-6)</formula>
    </cfRule>
    <cfRule type="cellIs" dxfId="86" priority="60" operator="greaterThan">
      <formula>$K$9</formula>
    </cfRule>
  </conditionalFormatting>
  <conditionalFormatting sqref="G30">
    <cfRule type="cellIs" dxfId="85" priority="48" operator="equal">
      <formula>"bitte auswählen"</formula>
    </cfRule>
  </conditionalFormatting>
  <conditionalFormatting sqref="G29">
    <cfRule type="cellIs" dxfId="84" priority="47" operator="equal">
      <formula>"auswählen"</formula>
    </cfRule>
  </conditionalFormatting>
  <conditionalFormatting sqref="H29">
    <cfRule type="cellIs" dxfId="83" priority="41" operator="equal">
      <formula>"Bitte angeben"</formula>
    </cfRule>
    <cfRule type="expression" dxfId="82" priority="42">
      <formula>$G$12</formula>
    </cfRule>
    <cfRule type="expression" dxfId="81" priority="43">
      <formula>$G$11</formula>
    </cfRule>
    <cfRule type="cellIs" dxfId="80" priority="44" operator="equal">
      <formula>$G$10</formula>
    </cfRule>
    <cfRule type="cellIs" dxfId="79" priority="45" operator="equal">
      <formula>$G$9</formula>
    </cfRule>
    <cfRule type="cellIs" dxfId="78" priority="46" operator="equal">
      <formula>"wird ausgefüllt"</formula>
    </cfRule>
  </conditionalFormatting>
  <conditionalFormatting sqref="G30:H30">
    <cfRule type="expression" dxfId="77" priority="40">
      <formula>AND(OR(G29="Auto",G29="Fahrrad"),G30="bitte auswählen")</formula>
    </cfRule>
  </conditionalFormatting>
  <conditionalFormatting sqref="I29">
    <cfRule type="cellIs" dxfId="76" priority="38" operator="equal">
      <formula>"bitte auswählen"</formula>
    </cfRule>
    <cfRule type="cellIs" dxfId="75" priority="39" operator="equal">
      <formula>"sonstiges (bitte unter Bemerkungen eintragen)"</formula>
    </cfRule>
  </conditionalFormatting>
  <conditionalFormatting sqref="J30">
    <cfRule type="cellIs" dxfId="74" priority="36" operator="greaterThan">
      <formula>0</formula>
    </cfRule>
  </conditionalFormatting>
  <conditionalFormatting sqref="I29:J29">
    <cfRule type="expression" dxfId="73" priority="35">
      <formula>AND(B29&lt;&gt;"---",I29="bitte auswählen")</formula>
    </cfRule>
  </conditionalFormatting>
  <conditionalFormatting sqref="R29">
    <cfRule type="expression" dxfId="72" priority="34">
      <formula>S29&lt;&gt;""</formula>
    </cfRule>
  </conditionalFormatting>
  <conditionalFormatting sqref="S29">
    <cfRule type="cellIs" dxfId="71" priority="33" operator="greaterThan">
      <formula>0</formula>
    </cfRule>
  </conditionalFormatting>
  <conditionalFormatting sqref="R30:S30">
    <cfRule type="expression" dxfId="70" priority="32">
      <formula>S29&lt;&gt;""</formula>
    </cfRule>
  </conditionalFormatting>
  <conditionalFormatting sqref="M32">
    <cfRule type="cellIs" dxfId="69" priority="18" operator="greaterThan">
      <formula>0</formula>
    </cfRule>
    <cfRule type="expression" dxfId="68" priority="19">
      <formula>K31="Dienst-reise"</formula>
    </cfRule>
    <cfRule type="expression" dxfId="67" priority="31">
      <formula>M31&lt;M32</formula>
    </cfRule>
  </conditionalFormatting>
  <conditionalFormatting sqref="P32">
    <cfRule type="cellIs" dxfId="66" priority="30" operator="greaterThan">
      <formula>H31*IF(G32="hin und zurück",2,1)</formula>
    </cfRule>
  </conditionalFormatting>
  <conditionalFormatting sqref="D31:E31">
    <cfRule type="cellIs" dxfId="65" priority="23" operator="equal">
      <formula>"sonstiger Ort (bitte unter Bemerkung eintragen)"</formula>
    </cfRule>
    <cfRule type="cellIs" dxfId="64" priority="26" operator="equal">
      <formula>"bitte auswählen"</formula>
    </cfRule>
    <cfRule type="cellIs" dxfId="63" priority="27" operator="equal">
      <formula>"sonstiges (bitte unter Bemerkungen eintragen)"</formula>
    </cfRule>
  </conditionalFormatting>
  <conditionalFormatting sqref="D32:E32">
    <cfRule type="cellIs" dxfId="62" priority="24" operator="equal">
      <formula>"Sonstiges Ziel (bitte unter Bemerkung eintragen)"</formula>
    </cfRule>
    <cfRule type="cellIs" dxfId="61" priority="25" operator="equal">
      <formula>"bitte auswählen"</formula>
    </cfRule>
  </conditionalFormatting>
  <conditionalFormatting sqref="D32:F32">
    <cfRule type="cellIs" dxfId="60" priority="21" operator="equal">
      <formula>"Friedrich-Gymnasium (Freiburg)"</formula>
    </cfRule>
    <cfRule type="cellIs" dxfId="59" priority="22" operator="equal">
      <formula>"Kepler-Gymnasium (Freiburg)"</formula>
    </cfRule>
  </conditionalFormatting>
  <conditionalFormatting sqref="K31:K32">
    <cfRule type="cellIs" dxfId="58" priority="20" operator="equal">
      <formula>"Dienst-gang"</formula>
    </cfRule>
  </conditionalFormatting>
  <conditionalFormatting sqref="C31">
    <cfRule type="cellIs" dxfId="57" priority="28" operator="lessThan">
      <formula>EDATE($K$9,-6)</formula>
    </cfRule>
    <cfRule type="cellIs" dxfId="56" priority="29" operator="greaterThan">
      <formula>$K$9</formula>
    </cfRule>
  </conditionalFormatting>
  <conditionalFormatting sqref="G32">
    <cfRule type="cellIs" dxfId="55" priority="17" operator="equal">
      <formula>"bitte auswählen"</formula>
    </cfRule>
  </conditionalFormatting>
  <conditionalFormatting sqref="G31">
    <cfRule type="cellIs" dxfId="54" priority="16" operator="equal">
      <formula>"auswählen"</formula>
    </cfRule>
  </conditionalFormatting>
  <conditionalFormatting sqref="H31">
    <cfRule type="cellIs" dxfId="53" priority="10" operator="equal">
      <formula>"Bitte angeben"</formula>
    </cfRule>
    <cfRule type="expression" dxfId="52" priority="11">
      <formula>$G$12</formula>
    </cfRule>
    <cfRule type="expression" dxfId="51" priority="12">
      <formula>$G$11</formula>
    </cfRule>
    <cfRule type="cellIs" dxfId="50" priority="13" operator="equal">
      <formula>$G$10</formula>
    </cfRule>
    <cfRule type="cellIs" dxfId="49" priority="14" operator="equal">
      <formula>$G$9</formula>
    </cfRule>
    <cfRule type="cellIs" dxfId="48" priority="15" operator="equal">
      <formula>"wird ausgefüllt"</formula>
    </cfRule>
  </conditionalFormatting>
  <conditionalFormatting sqref="G32:H32">
    <cfRule type="expression" dxfId="47" priority="9">
      <formula>AND(OR(G31="Auto",G31="Fahrrad"),G32="bitte auswählen")</formula>
    </cfRule>
  </conditionalFormatting>
  <conditionalFormatting sqref="I31">
    <cfRule type="cellIs" dxfId="46" priority="7" operator="equal">
      <formula>"bitte auswählen"</formula>
    </cfRule>
    <cfRule type="cellIs" dxfId="45" priority="8" operator="equal">
      <formula>"sonstiges (bitte unter Bemerkungen eintragen)"</formula>
    </cfRule>
  </conditionalFormatting>
  <conditionalFormatting sqref="J32">
    <cfRule type="cellIs" dxfId="44" priority="5" operator="greaterThan">
      <formula>0</formula>
    </cfRule>
  </conditionalFormatting>
  <conditionalFormatting sqref="I31:J31">
    <cfRule type="expression" dxfId="43" priority="4">
      <formula>AND(B31&lt;&gt;"---",I31="bitte auswählen")</formula>
    </cfRule>
  </conditionalFormatting>
  <conditionalFormatting sqref="R31">
    <cfRule type="expression" dxfId="42" priority="3">
      <formula>S31&lt;&gt;""</formula>
    </cfRule>
  </conditionalFormatting>
  <conditionalFormatting sqref="S31">
    <cfRule type="cellIs" dxfId="41" priority="2" operator="greaterThan">
      <formula>0</formula>
    </cfRule>
  </conditionalFormatting>
  <conditionalFormatting sqref="R32:S32">
    <cfRule type="expression" dxfId="40" priority="1">
      <formula>S31&lt;&gt;""</formula>
    </cfRule>
  </conditionalFormatting>
  <dataValidations count="1">
    <dataValidation type="time" operator="greaterThanOrEqual" allowBlank="1" showInputMessage="1" showErrorMessage="1" sqref="L23:L102">
      <formula1>0</formula1>
    </dataValidation>
  </dataValidations>
  <pageMargins left="0.23622047244094491" right="0.23622047244094491" top="0.39370078740157483" bottom="0.39370078740157483" header="0.31496062992125984" footer="0.31496062992125984"/>
  <pageSetup paperSize="9" orientation="landscape" r:id="rId1"/>
  <headerFooter alignWithMargins="0"/>
  <legacyDrawing r:id="rId2"/>
  <extLst>
    <ext xmlns:x14="http://schemas.microsoft.com/office/spreadsheetml/2009/9/main" uri="{78C0D931-6437-407d-A8EE-F0AAD7539E65}">
      <x14:conditionalFormattings>
        <x14:conditionalFormatting xmlns:xm="http://schemas.microsoft.com/office/excel/2006/main">
          <x14:cfRule type="cellIs" priority="574" operator="equal" id="{3BBA76F6-6B2B-44E5-838D-BB28CA6661F5}">
            <xm:f>Tabelle4!$D$12</xm:f>
            <x14:dxf>
              <fill>
                <patternFill>
                  <bgColor rgb="FFFFC000"/>
                </patternFill>
              </fill>
            </x14:dxf>
          </x14:cfRule>
          <xm:sqref>I34</xm:sqref>
        </x14:conditionalFormatting>
        <x14:conditionalFormatting xmlns:xm="http://schemas.microsoft.com/office/excel/2006/main">
          <x14:cfRule type="cellIs" priority="569" operator="equal" id="{3C89CD92-5EE2-4A2F-A2A0-F98473CF6319}">
            <xm:f>Tabelle4!$D$12</xm:f>
            <x14:dxf>
              <fill>
                <patternFill>
                  <bgColor rgb="FFFFC000"/>
                </patternFill>
              </fill>
            </x14:dxf>
          </x14:cfRule>
          <xm:sqref>I36</xm:sqref>
        </x14:conditionalFormatting>
        <x14:conditionalFormatting xmlns:xm="http://schemas.microsoft.com/office/excel/2006/main">
          <x14:cfRule type="cellIs" priority="564" operator="equal" id="{ED429945-FBD7-4D2E-A67A-241D5885DE10}">
            <xm:f>Tabelle4!$D$12</xm:f>
            <x14:dxf>
              <fill>
                <patternFill>
                  <bgColor rgb="FFFFC000"/>
                </patternFill>
              </fill>
            </x14:dxf>
          </x14:cfRule>
          <xm:sqref>I38</xm:sqref>
        </x14:conditionalFormatting>
        <x14:conditionalFormatting xmlns:xm="http://schemas.microsoft.com/office/excel/2006/main">
          <x14:cfRule type="cellIs" priority="559" operator="equal" id="{07167A97-6240-49F6-AB42-0D96551190E6}">
            <xm:f>Tabelle4!$D$12</xm:f>
            <x14:dxf>
              <fill>
                <patternFill>
                  <bgColor rgb="FFFFC000"/>
                </patternFill>
              </fill>
            </x14:dxf>
          </x14:cfRule>
          <xm:sqref>I40</xm:sqref>
        </x14:conditionalFormatting>
        <x14:conditionalFormatting xmlns:xm="http://schemas.microsoft.com/office/excel/2006/main">
          <x14:cfRule type="cellIs" priority="554" operator="equal" id="{98551C07-53C4-4DBB-A13C-1D5E2F9B5B75}">
            <xm:f>Tabelle4!$D$12</xm:f>
            <x14:dxf>
              <fill>
                <patternFill>
                  <bgColor rgb="FFFFC000"/>
                </patternFill>
              </fill>
            </x14:dxf>
          </x14:cfRule>
          <xm:sqref>I42</xm:sqref>
        </x14:conditionalFormatting>
        <x14:conditionalFormatting xmlns:xm="http://schemas.microsoft.com/office/excel/2006/main">
          <x14:cfRule type="cellIs" priority="549" operator="equal" id="{2C71F517-0503-410E-83D7-7F0F22CEFC79}">
            <xm:f>Tabelle4!$D$12</xm:f>
            <x14:dxf>
              <fill>
                <patternFill>
                  <bgColor rgb="FFFFC000"/>
                </patternFill>
              </fill>
            </x14:dxf>
          </x14:cfRule>
          <xm:sqref>I44</xm:sqref>
        </x14:conditionalFormatting>
        <x14:conditionalFormatting xmlns:xm="http://schemas.microsoft.com/office/excel/2006/main">
          <x14:cfRule type="cellIs" priority="544" operator="equal" id="{357B478C-ADED-4F26-9F35-ED658CCEA9B1}">
            <xm:f>Tabelle4!$D$12</xm:f>
            <x14:dxf>
              <fill>
                <patternFill>
                  <bgColor rgb="FFFFC000"/>
                </patternFill>
              </fill>
            </x14:dxf>
          </x14:cfRule>
          <xm:sqref>I46</xm:sqref>
        </x14:conditionalFormatting>
        <x14:conditionalFormatting xmlns:xm="http://schemas.microsoft.com/office/excel/2006/main">
          <x14:cfRule type="cellIs" priority="539" operator="equal" id="{3F876961-2B08-48F9-A1C5-3AFDC35E683F}">
            <xm:f>Tabelle4!$D$12</xm:f>
            <x14:dxf>
              <fill>
                <patternFill>
                  <bgColor rgb="FFFFC000"/>
                </patternFill>
              </fill>
            </x14:dxf>
          </x14:cfRule>
          <xm:sqref>I48</xm:sqref>
        </x14:conditionalFormatting>
        <x14:conditionalFormatting xmlns:xm="http://schemas.microsoft.com/office/excel/2006/main">
          <x14:cfRule type="cellIs" priority="534" operator="equal" id="{924C06B6-14EC-408C-A6DD-061447C51B80}">
            <xm:f>Tabelle4!$D$12</xm:f>
            <x14:dxf>
              <fill>
                <patternFill>
                  <bgColor rgb="FFFFC000"/>
                </patternFill>
              </fill>
            </x14:dxf>
          </x14:cfRule>
          <xm:sqref>I50</xm:sqref>
        </x14:conditionalFormatting>
        <x14:conditionalFormatting xmlns:xm="http://schemas.microsoft.com/office/excel/2006/main">
          <x14:cfRule type="cellIs" priority="529" operator="equal" id="{6619C582-514A-4672-83C2-55673D80BB89}">
            <xm:f>Tabelle4!$D$12</xm:f>
            <x14:dxf>
              <fill>
                <patternFill>
                  <bgColor rgb="FFFFC000"/>
                </patternFill>
              </fill>
            </x14:dxf>
          </x14:cfRule>
          <xm:sqref>I52</xm:sqref>
        </x14:conditionalFormatting>
        <x14:conditionalFormatting xmlns:xm="http://schemas.microsoft.com/office/excel/2006/main">
          <x14:cfRule type="cellIs" priority="524" operator="equal" id="{726A99D3-355D-473D-A5A5-B82BA120CFE9}">
            <xm:f>Tabelle4!$D$12</xm:f>
            <x14:dxf>
              <fill>
                <patternFill>
                  <bgColor rgb="FFFFC000"/>
                </patternFill>
              </fill>
            </x14:dxf>
          </x14:cfRule>
          <xm:sqref>I54</xm:sqref>
        </x14:conditionalFormatting>
        <x14:conditionalFormatting xmlns:xm="http://schemas.microsoft.com/office/excel/2006/main">
          <x14:cfRule type="cellIs" priority="519" operator="equal" id="{60915A92-6D44-4F73-A3AD-1A9CDD6409F9}">
            <xm:f>Tabelle4!$D$12</xm:f>
            <x14:dxf>
              <fill>
                <patternFill>
                  <bgColor rgb="FFFFC000"/>
                </patternFill>
              </fill>
            </x14:dxf>
          </x14:cfRule>
          <xm:sqref>I56</xm:sqref>
        </x14:conditionalFormatting>
        <x14:conditionalFormatting xmlns:xm="http://schemas.microsoft.com/office/excel/2006/main">
          <x14:cfRule type="cellIs" priority="514" operator="equal" id="{A37DB09B-5779-4696-9577-51E8F103798E}">
            <xm:f>Tabelle4!$D$12</xm:f>
            <x14:dxf>
              <fill>
                <patternFill>
                  <bgColor rgb="FFFFC000"/>
                </patternFill>
              </fill>
            </x14:dxf>
          </x14:cfRule>
          <xm:sqref>I58</xm:sqref>
        </x14:conditionalFormatting>
        <x14:conditionalFormatting xmlns:xm="http://schemas.microsoft.com/office/excel/2006/main">
          <x14:cfRule type="cellIs" priority="509" operator="equal" id="{46A87649-59CF-4938-952E-147F9FB5397B}">
            <xm:f>Tabelle4!$D$12</xm:f>
            <x14:dxf>
              <fill>
                <patternFill>
                  <bgColor rgb="FFFFC000"/>
                </patternFill>
              </fill>
            </x14:dxf>
          </x14:cfRule>
          <xm:sqref>I60</xm:sqref>
        </x14:conditionalFormatting>
        <x14:conditionalFormatting xmlns:xm="http://schemas.microsoft.com/office/excel/2006/main">
          <x14:cfRule type="cellIs" priority="504" operator="equal" id="{308C24E7-D099-4650-8E29-C275AF933111}">
            <xm:f>Tabelle4!$D$12</xm:f>
            <x14:dxf>
              <fill>
                <patternFill>
                  <bgColor rgb="FFFFC000"/>
                </patternFill>
              </fill>
            </x14:dxf>
          </x14:cfRule>
          <xm:sqref>I62</xm:sqref>
        </x14:conditionalFormatting>
        <x14:conditionalFormatting xmlns:xm="http://schemas.microsoft.com/office/excel/2006/main">
          <x14:cfRule type="cellIs" priority="499" operator="equal" id="{9A343FAC-3F49-4F97-8F9F-0F0F875C9D71}">
            <xm:f>Tabelle4!$D$12</xm:f>
            <x14:dxf>
              <fill>
                <patternFill>
                  <bgColor rgb="FFFFC000"/>
                </patternFill>
              </fill>
            </x14:dxf>
          </x14:cfRule>
          <xm:sqref>I64</xm:sqref>
        </x14:conditionalFormatting>
        <x14:conditionalFormatting xmlns:xm="http://schemas.microsoft.com/office/excel/2006/main">
          <x14:cfRule type="cellIs" priority="494" operator="equal" id="{7555750F-58BE-44AD-85DB-F3F9FAFDFFAF}">
            <xm:f>Tabelle4!$D$12</xm:f>
            <x14:dxf>
              <fill>
                <patternFill>
                  <bgColor rgb="FFFFC000"/>
                </patternFill>
              </fill>
            </x14:dxf>
          </x14:cfRule>
          <xm:sqref>I66</xm:sqref>
        </x14:conditionalFormatting>
        <x14:conditionalFormatting xmlns:xm="http://schemas.microsoft.com/office/excel/2006/main">
          <x14:cfRule type="cellIs" priority="489" operator="equal" id="{5ADCDF7A-E844-402B-973C-081DABA383F8}">
            <xm:f>Tabelle4!$D$12</xm:f>
            <x14:dxf>
              <fill>
                <patternFill>
                  <bgColor rgb="FFFFC000"/>
                </patternFill>
              </fill>
            </x14:dxf>
          </x14:cfRule>
          <xm:sqref>I68</xm:sqref>
        </x14:conditionalFormatting>
        <x14:conditionalFormatting xmlns:xm="http://schemas.microsoft.com/office/excel/2006/main">
          <x14:cfRule type="cellIs" priority="484" operator="equal" id="{146E3BA0-0C92-460D-9794-3E69FC92D6C5}">
            <xm:f>Tabelle4!$D$12</xm:f>
            <x14:dxf>
              <fill>
                <patternFill>
                  <bgColor rgb="FFFFC000"/>
                </patternFill>
              </fill>
            </x14:dxf>
          </x14:cfRule>
          <xm:sqref>I70</xm:sqref>
        </x14:conditionalFormatting>
        <x14:conditionalFormatting xmlns:xm="http://schemas.microsoft.com/office/excel/2006/main">
          <x14:cfRule type="cellIs" priority="479" operator="equal" id="{941FFF45-06EB-4631-B8DA-5D8E4E371D9C}">
            <xm:f>Tabelle4!$D$12</xm:f>
            <x14:dxf>
              <fill>
                <patternFill>
                  <bgColor rgb="FFFFC000"/>
                </patternFill>
              </fill>
            </x14:dxf>
          </x14:cfRule>
          <xm:sqref>I72</xm:sqref>
        </x14:conditionalFormatting>
        <x14:conditionalFormatting xmlns:xm="http://schemas.microsoft.com/office/excel/2006/main">
          <x14:cfRule type="cellIs" priority="474" operator="equal" id="{6C63814F-F6BE-40FC-8465-4F10BC5364E1}">
            <xm:f>Tabelle4!$D$12</xm:f>
            <x14:dxf>
              <fill>
                <patternFill>
                  <bgColor rgb="FFFFC000"/>
                </patternFill>
              </fill>
            </x14:dxf>
          </x14:cfRule>
          <xm:sqref>I74</xm:sqref>
        </x14:conditionalFormatting>
        <x14:conditionalFormatting xmlns:xm="http://schemas.microsoft.com/office/excel/2006/main">
          <x14:cfRule type="cellIs" priority="469" operator="equal" id="{30463769-D8C3-4E63-A8B8-E51C73933F4D}">
            <xm:f>Tabelle4!$D$12</xm:f>
            <x14:dxf>
              <fill>
                <patternFill>
                  <bgColor rgb="FFFFC000"/>
                </patternFill>
              </fill>
            </x14:dxf>
          </x14:cfRule>
          <xm:sqref>I76</xm:sqref>
        </x14:conditionalFormatting>
        <x14:conditionalFormatting xmlns:xm="http://schemas.microsoft.com/office/excel/2006/main">
          <x14:cfRule type="cellIs" priority="464" operator="equal" id="{116B9F40-1549-485E-9BE6-753A95C0BFF8}">
            <xm:f>Tabelle4!$D$12</xm:f>
            <x14:dxf>
              <fill>
                <patternFill>
                  <bgColor rgb="FFFFC000"/>
                </patternFill>
              </fill>
            </x14:dxf>
          </x14:cfRule>
          <xm:sqref>I78</xm:sqref>
        </x14:conditionalFormatting>
        <x14:conditionalFormatting xmlns:xm="http://schemas.microsoft.com/office/excel/2006/main">
          <x14:cfRule type="cellIs" priority="459" operator="equal" id="{D351A505-8A50-4A5A-8BC3-48C4DA9CE896}">
            <xm:f>Tabelle4!$D$12</xm:f>
            <x14:dxf>
              <fill>
                <patternFill>
                  <bgColor rgb="FFFFC000"/>
                </patternFill>
              </fill>
            </x14:dxf>
          </x14:cfRule>
          <xm:sqref>I80</xm:sqref>
        </x14:conditionalFormatting>
        <x14:conditionalFormatting xmlns:xm="http://schemas.microsoft.com/office/excel/2006/main">
          <x14:cfRule type="cellIs" priority="454" operator="equal" id="{DCBF8403-1E8F-4796-9ACC-AE02ECFFC0A8}">
            <xm:f>Tabelle4!$D$12</xm:f>
            <x14:dxf>
              <fill>
                <patternFill>
                  <bgColor rgb="FFFFC000"/>
                </patternFill>
              </fill>
            </x14:dxf>
          </x14:cfRule>
          <xm:sqref>I82</xm:sqref>
        </x14:conditionalFormatting>
        <x14:conditionalFormatting xmlns:xm="http://schemas.microsoft.com/office/excel/2006/main">
          <x14:cfRule type="cellIs" priority="449" operator="equal" id="{C85C281A-58B1-4B58-876E-B6F3FCCB9762}">
            <xm:f>Tabelle4!$D$12</xm:f>
            <x14:dxf>
              <fill>
                <patternFill>
                  <bgColor rgb="FFFFC000"/>
                </patternFill>
              </fill>
            </x14:dxf>
          </x14:cfRule>
          <xm:sqref>I84</xm:sqref>
        </x14:conditionalFormatting>
        <x14:conditionalFormatting xmlns:xm="http://schemas.microsoft.com/office/excel/2006/main">
          <x14:cfRule type="cellIs" priority="444" operator="equal" id="{E572CFED-F386-42A9-BA43-B9D03EF8E68C}">
            <xm:f>Tabelle4!$D$12</xm:f>
            <x14:dxf>
              <fill>
                <patternFill>
                  <bgColor rgb="FFFFC000"/>
                </patternFill>
              </fill>
            </x14:dxf>
          </x14:cfRule>
          <xm:sqref>I86</xm:sqref>
        </x14:conditionalFormatting>
        <x14:conditionalFormatting xmlns:xm="http://schemas.microsoft.com/office/excel/2006/main">
          <x14:cfRule type="cellIs" priority="439" operator="equal" id="{C9177D59-C794-4B1A-857D-5D571A67A356}">
            <xm:f>Tabelle4!$D$12</xm:f>
            <x14:dxf>
              <fill>
                <patternFill>
                  <bgColor rgb="FFFFC000"/>
                </patternFill>
              </fill>
            </x14:dxf>
          </x14:cfRule>
          <xm:sqref>I88</xm:sqref>
        </x14:conditionalFormatting>
        <x14:conditionalFormatting xmlns:xm="http://schemas.microsoft.com/office/excel/2006/main">
          <x14:cfRule type="cellIs" priority="434" operator="equal" id="{0A9EA22C-2D67-4B52-B0AE-2FC6355C5C8D}">
            <xm:f>Tabelle4!$D$12</xm:f>
            <x14:dxf>
              <fill>
                <patternFill>
                  <bgColor rgb="FFFFC000"/>
                </patternFill>
              </fill>
            </x14:dxf>
          </x14:cfRule>
          <xm:sqref>I90</xm:sqref>
        </x14:conditionalFormatting>
        <x14:conditionalFormatting xmlns:xm="http://schemas.microsoft.com/office/excel/2006/main">
          <x14:cfRule type="cellIs" priority="429" operator="equal" id="{30BAC068-CB10-4EA4-A5C8-9088E23F2EC3}">
            <xm:f>Tabelle4!$D$12</xm:f>
            <x14:dxf>
              <fill>
                <patternFill>
                  <bgColor rgb="FFFFC000"/>
                </patternFill>
              </fill>
            </x14:dxf>
          </x14:cfRule>
          <xm:sqref>I92</xm:sqref>
        </x14:conditionalFormatting>
        <x14:conditionalFormatting xmlns:xm="http://schemas.microsoft.com/office/excel/2006/main">
          <x14:cfRule type="cellIs" priority="424" operator="equal" id="{0C691A1D-2DC7-418D-B66F-E9B4C2B6E1AF}">
            <xm:f>Tabelle4!$D$12</xm:f>
            <x14:dxf>
              <fill>
                <patternFill>
                  <bgColor rgb="FFFFC000"/>
                </patternFill>
              </fill>
            </x14:dxf>
          </x14:cfRule>
          <xm:sqref>I94</xm:sqref>
        </x14:conditionalFormatting>
        <x14:conditionalFormatting xmlns:xm="http://schemas.microsoft.com/office/excel/2006/main">
          <x14:cfRule type="cellIs" priority="419" operator="equal" id="{D242C759-F73A-4C5F-AA52-E3D413047B49}">
            <xm:f>Tabelle4!$D$12</xm:f>
            <x14:dxf>
              <fill>
                <patternFill>
                  <bgColor rgb="FFFFC000"/>
                </patternFill>
              </fill>
            </x14:dxf>
          </x14:cfRule>
          <xm:sqref>I96</xm:sqref>
        </x14:conditionalFormatting>
        <x14:conditionalFormatting xmlns:xm="http://schemas.microsoft.com/office/excel/2006/main">
          <x14:cfRule type="cellIs" priority="414" operator="equal" id="{ABD73EB6-5E88-4CF1-9D6B-E3637F17932F}">
            <xm:f>Tabelle4!$D$12</xm:f>
            <x14:dxf>
              <fill>
                <patternFill>
                  <bgColor rgb="FFFFC000"/>
                </patternFill>
              </fill>
            </x14:dxf>
          </x14:cfRule>
          <xm:sqref>I98</xm:sqref>
        </x14:conditionalFormatting>
        <x14:conditionalFormatting xmlns:xm="http://schemas.microsoft.com/office/excel/2006/main">
          <x14:cfRule type="cellIs" priority="409" operator="equal" id="{422A4DA1-6C33-4F3A-B6DC-2E40E72545A7}">
            <xm:f>Tabelle4!$D$12</xm:f>
            <x14:dxf>
              <fill>
                <patternFill>
                  <bgColor rgb="FFFFC000"/>
                </patternFill>
              </fill>
            </x14:dxf>
          </x14:cfRule>
          <xm:sqref>I100</xm:sqref>
        </x14:conditionalFormatting>
        <x14:conditionalFormatting xmlns:xm="http://schemas.microsoft.com/office/excel/2006/main">
          <x14:cfRule type="cellIs" priority="404" operator="equal" id="{F4D87D92-80EB-4EFD-BAA8-2C585337ADBB}">
            <xm:f>Tabelle4!$D$12</xm:f>
            <x14:dxf>
              <fill>
                <patternFill>
                  <bgColor rgb="FFFFC000"/>
                </patternFill>
              </fill>
            </x14:dxf>
          </x14:cfRule>
          <xm:sqref>I102</xm:sqref>
        </x14:conditionalFormatting>
        <x14:conditionalFormatting xmlns:xm="http://schemas.microsoft.com/office/excel/2006/main">
          <x14:cfRule type="cellIs" priority="130" operator="equal" id="{634A0FF1-A25C-466F-B571-47BCB37DD1CC}">
            <xm:f>Tabelle4!$D$12</xm:f>
            <x14:dxf>
              <fill>
                <patternFill>
                  <bgColor rgb="FFFFC000"/>
                </patternFill>
              </fill>
            </x14:dxf>
          </x14:cfRule>
          <xm:sqref>I24</xm:sqref>
        </x14:conditionalFormatting>
        <x14:conditionalFormatting xmlns:xm="http://schemas.microsoft.com/office/excel/2006/main">
          <x14:cfRule type="cellIs" priority="99" operator="equal" id="{58F5B905-2997-46A9-A2B4-00953D93607A}">
            <xm:f>Tabelle4!$D$12</xm:f>
            <x14:dxf>
              <fill>
                <patternFill>
                  <bgColor rgb="FFFFC000"/>
                </patternFill>
              </fill>
            </x14:dxf>
          </x14:cfRule>
          <xm:sqref>I26</xm:sqref>
        </x14:conditionalFormatting>
        <x14:conditionalFormatting xmlns:xm="http://schemas.microsoft.com/office/excel/2006/main">
          <x14:cfRule type="cellIs" priority="68" operator="equal" id="{E33A62B6-4E95-477A-B517-3237CEC8A125}">
            <xm:f>Tabelle4!$D$12</xm:f>
            <x14:dxf>
              <fill>
                <patternFill>
                  <bgColor rgb="FFFFC000"/>
                </patternFill>
              </fill>
            </x14:dxf>
          </x14:cfRule>
          <xm:sqref>I28</xm:sqref>
        </x14:conditionalFormatting>
        <x14:conditionalFormatting xmlns:xm="http://schemas.microsoft.com/office/excel/2006/main">
          <x14:cfRule type="cellIs" priority="37" operator="equal" id="{8CF4B472-5A18-476D-A5B7-0433A46D11B7}">
            <xm:f>Tabelle4!$D$12</xm:f>
            <x14:dxf>
              <fill>
                <patternFill>
                  <bgColor rgb="FFFFC000"/>
                </patternFill>
              </fill>
            </x14:dxf>
          </x14:cfRule>
          <xm:sqref>I30</xm:sqref>
        </x14:conditionalFormatting>
        <x14:conditionalFormatting xmlns:xm="http://schemas.microsoft.com/office/excel/2006/main">
          <x14:cfRule type="cellIs" priority="6" operator="equal" id="{EEA23AC1-4903-4F29-9B0C-1C0016243F85}">
            <xm:f>Tabelle4!$D$12</xm:f>
            <x14:dxf>
              <fill>
                <patternFill>
                  <bgColor rgb="FFFFC000"/>
                </patternFill>
              </fill>
            </x14:dxf>
          </x14:cfRule>
          <xm:sqref>I32</xm:sqref>
        </x14:conditionalFormatting>
      </x14:conditionalFormattings>
    </ext>
    <ext xmlns:x14="http://schemas.microsoft.com/office/spreadsheetml/2009/9/main" uri="{CCE6A557-97BC-4b89-ADB6-D9C93CAAB3DF}">
      <x14:dataValidations xmlns:xm="http://schemas.microsoft.com/office/excel/2006/main" count="7">
        <x14:dataValidation type="list" allowBlank="1" showInputMessage="1" showErrorMessage="1">
          <x14:formula1>
            <xm:f>Tabelle4!$F$1:$F$4</xm:f>
          </x14:formula1>
          <xm:sqref>G24 G66 G72 G46 G30 G90 G52 G64 G34 G26 G44 G54 G48 G60 G56 G62 G58 G50 G40 G36 G74 G68 G80 G76 G82 G78 G70 G42 G38 G28 G86 G92 G84 G94 G88 G100 G96 G102 G98 G32</xm:sqref>
        </x14:dataValidation>
        <x14:dataValidation type="list" allowBlank="1" showInputMessage="1" showErrorMessage="1">
          <x14:formula1>
            <xm:f>Tabelle4!$A$1:$A$7</xm:f>
          </x14:formula1>
          <xm:sqref>I69 I71 I73 I49 I65 I63 I79 I27 I51 I53 I45 I29 I75 I33 I23 I67 I97 I43 I59 I55 I47 I61 I57 I39 I35 I25 I81 I77 I41 I37 I89 I91 I93 I85 I83 I99 I95 I87 I101 I31</xm:sqref>
        </x14:dataValidation>
        <x14:dataValidation type="list" allowBlank="1" showInputMessage="1" showErrorMessage="1">
          <x14:formula1>
            <xm:f>Tabelle4!$A$12:$A$16</xm:f>
          </x14:formula1>
          <xm:sqref>G63 G43 G97 G45 G65 G23 G25 G27 G29 G33 G47 G49 G51 G53 G59 G55 G61 G57 G39 G35 G67 G69 G71 G73 G79 G75 G81 G77 G41 G37 G83 G85 G87 G89 G91 G93 G99 G95 G101 G31</xm:sqref>
        </x14:dataValidation>
        <x14:dataValidation type="list" allowBlank="1" showInputMessage="1" showErrorMessage="1">
          <x14:formula1>
            <xm:f>Tabelle4!$C$1:$C$5</xm:f>
          </x14:formula1>
          <xm:sqref>D75:F75 D35:F35 D63:F63 D55:F55 D43:F43 D45:F45 D53:F53 D57:F57 D59:F59 D51:F51 D49:F49 D47:F47 D101:F101 D65:F65 D23:F23 D73:F73 D77:F77 D79:F79 D71:F71 D69:F69 D67:F67 D33:F33 D61:F61 D81:F81 D37:F37 D39:F39 D27:F27 D29:F29 D25:F25 D41:F41 D95:F95 D83:F83 D85:F85 D93:F93 D97:F97 D99:F99 D91:F91 D89:F89 D87:F87 D31:F31</xm:sqref>
        </x14:dataValidation>
        <x14:dataValidation type="list" allowBlank="1" showInputMessage="1" showErrorMessage="1">
          <x14:formula1>
            <xm:f>Tabelle4!$K$1:$K$4</xm:f>
          </x14:formula1>
          <xm:sqref>D102:F102 D64:F64 D24:F24 D26:F26 D28:F28 D30:F30 D34:F34 D36:F36 D38:F38 D40:F40 D66:F66 D68:F68 D70:F70 D72:F72 D74:F74 D76:F76 D78:F78 D80:F80 D82:F82 D42:F42 D44:F44 D46:F46 D48:F48 D50:F50 D52:F52 D54:F54 D56:F56 D58:F58 D60:F60 D62:F62 D84:F84 D86:F86 D88:F88 D90:F90 D92:F92 D94:F94 D96:F96 D98:F98 D100:F100 D32:F32</xm:sqref>
        </x14:dataValidation>
        <x14:dataValidation type="list" allowBlank="1" showInputMessage="1" showErrorMessage="1">
          <x14:formula1>
            <xm:f>Tabelle4!$D$11:$D$12</xm:f>
          </x14:formula1>
          <xm:sqref>I102 I64 I24 I26 I28 I30 I34 I36 I38 I40 I66 I68 I70 I72 I74 I76 I78 I80 I82 I42 I44 I46 I48 I50 I52 I54 I56 I58 I60 I62 I84 I86 I88 I90 I92 I94 I96 I98 I100 I32</xm:sqref>
        </x14:dataValidation>
        <x14:dataValidation type="list" allowBlank="1" showInputMessage="1" showErrorMessage="1">
          <x14:formula1>
            <xm:f>'DE 2024_25'!$A$2:$A$6</xm:f>
          </x14:formula1>
          <xm:sqref>D5:G5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3"/>
  <sheetViews>
    <sheetView view="pageLayout" zoomScale="145" zoomScaleNormal="150" zoomScalePageLayoutView="145" workbookViewId="0">
      <selection activeCell="A6" sqref="A6:B6"/>
    </sheetView>
  </sheetViews>
  <sheetFormatPr baseColWidth="10" defaultColWidth="11.453125" defaultRowHeight="11.5" x14ac:dyDescent="0.25"/>
  <cols>
    <col min="1" max="1" width="45.453125" style="18" customWidth="1"/>
    <col min="2" max="2" width="52.36328125" style="18" customWidth="1"/>
    <col min="3" max="16384" width="11.453125" style="18"/>
  </cols>
  <sheetData>
    <row r="1" spans="1:2" x14ac:dyDescent="0.25">
      <c r="A1" s="21" t="s">
        <v>42</v>
      </c>
      <c r="B1" s="19" t="s">
        <v>43</v>
      </c>
    </row>
    <row r="2" spans="1:2" ht="38.4" customHeight="1" x14ac:dyDescent="0.25">
      <c r="A2" s="408" t="s">
        <v>86</v>
      </c>
      <c r="B2" s="408"/>
    </row>
    <row r="3" spans="1:2" x14ac:dyDescent="0.25">
      <c r="A3" s="20" t="s">
        <v>44</v>
      </c>
    </row>
    <row r="4" spans="1:2" ht="165.65" customHeight="1" x14ac:dyDescent="0.25">
      <c r="A4" s="408" t="s">
        <v>82</v>
      </c>
      <c r="B4" s="408"/>
    </row>
    <row r="5" spans="1:2" x14ac:dyDescent="0.25">
      <c r="A5" s="409" t="s">
        <v>60</v>
      </c>
      <c r="B5" s="409"/>
    </row>
    <row r="6" spans="1:2" ht="208.5" customHeight="1" x14ac:dyDescent="0.25">
      <c r="A6" s="408" t="s">
        <v>83</v>
      </c>
      <c r="B6" s="408"/>
    </row>
    <row r="7" spans="1:2" ht="113.25" customHeight="1" x14ac:dyDescent="0.25">
      <c r="A7" s="408" t="s">
        <v>84</v>
      </c>
      <c r="B7" s="408"/>
    </row>
    <row r="8" spans="1:2" ht="50.4" customHeight="1" x14ac:dyDescent="0.25">
      <c r="A8" s="408" t="s">
        <v>85</v>
      </c>
      <c r="B8" s="408"/>
    </row>
    <row r="9" spans="1:2" ht="41.15" customHeight="1" x14ac:dyDescent="0.25">
      <c r="A9" s="408" t="s">
        <v>47</v>
      </c>
      <c r="B9" s="410"/>
    </row>
    <row r="10" spans="1:2" x14ac:dyDescent="0.25">
      <c r="A10" s="21" t="s">
        <v>75</v>
      </c>
      <c r="B10" s="19"/>
    </row>
    <row r="11" spans="1:2" ht="158.25" customHeight="1" x14ac:dyDescent="0.25">
      <c r="A11" s="408" t="s">
        <v>87</v>
      </c>
      <c r="B11" s="408"/>
    </row>
    <row r="12" spans="1:2" ht="23.25" customHeight="1" x14ac:dyDescent="0.25">
      <c r="A12" s="21" t="s">
        <v>46</v>
      </c>
      <c r="B12" s="19"/>
    </row>
    <row r="13" spans="1:2" ht="81" customHeight="1" x14ac:dyDescent="0.25">
      <c r="A13" s="408" t="s">
        <v>61</v>
      </c>
      <c r="B13" s="408"/>
    </row>
  </sheetData>
  <mergeCells count="9">
    <mergeCell ref="A2:B2"/>
    <mergeCell ref="A5:B5"/>
    <mergeCell ref="A4:B4"/>
    <mergeCell ref="A13:B13"/>
    <mergeCell ref="A11:B11"/>
    <mergeCell ref="A6:B6"/>
    <mergeCell ref="A7:B7"/>
    <mergeCell ref="A8:B8"/>
    <mergeCell ref="A9:B9"/>
  </mergeCells>
  <pageMargins left="0.23622047244094491" right="3.937007874015748E-2" top="0.15748031496062992" bottom="0.19685039370078741" header="0.31496062992125984" footer="0.31496062992125984"/>
  <pageSetup paperSize="9" orientation="portrait"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76"/>
  <sheetViews>
    <sheetView zoomScale="110" zoomScaleNormal="110" workbookViewId="0">
      <pane xSplit="1" topLeftCell="C1" activePane="topRight" state="frozen"/>
      <selection pane="topRight" activeCell="F8" sqref="F8"/>
    </sheetView>
  </sheetViews>
  <sheetFormatPr baseColWidth="10" defaultRowHeight="12" customHeight="1" x14ac:dyDescent="0.25"/>
  <cols>
    <col min="1" max="1" width="20.36328125" style="104" customWidth="1"/>
    <col min="2" max="2" width="7.81640625" style="104" bestFit="1" customWidth="1"/>
    <col min="3" max="4" width="22.453125" style="104" bestFit="1" customWidth="1"/>
    <col min="5" max="5" width="41" bestFit="1" customWidth="1"/>
    <col min="6" max="6" width="20.54296875" style="15" customWidth="1"/>
    <col min="7" max="7" width="36.54296875" style="15" customWidth="1"/>
    <col min="8" max="8" width="18.90625" customWidth="1"/>
    <col min="9" max="9" width="24.453125" style="118" customWidth="1"/>
    <col min="10" max="10" width="20.54296875" style="120" customWidth="1"/>
  </cols>
  <sheetData>
    <row r="1" spans="1:10" s="15" customFormat="1" ht="12" customHeight="1" x14ac:dyDescent="0.25">
      <c r="A1" s="101" t="s">
        <v>88</v>
      </c>
      <c r="B1" s="101" t="s">
        <v>106</v>
      </c>
      <c r="C1" s="101" t="s">
        <v>89</v>
      </c>
      <c r="D1" s="101" t="s">
        <v>22</v>
      </c>
      <c r="E1" s="77" t="s">
        <v>90</v>
      </c>
      <c r="F1" s="77" t="s">
        <v>91</v>
      </c>
      <c r="G1" s="156" t="s">
        <v>92</v>
      </c>
      <c r="H1" s="77" t="s">
        <v>93</v>
      </c>
      <c r="I1" s="116" t="s">
        <v>123</v>
      </c>
      <c r="J1" s="119"/>
    </row>
    <row r="2" spans="1:10" s="15" customFormat="1" ht="12" customHeight="1" x14ac:dyDescent="0.25">
      <c r="A2" s="167" t="s">
        <v>17</v>
      </c>
      <c r="B2" s="167"/>
      <c r="C2" s="167" t="s">
        <v>33</v>
      </c>
      <c r="D2" s="167" t="s">
        <v>33</v>
      </c>
      <c r="E2" s="156" t="s">
        <v>33</v>
      </c>
      <c r="F2" s="156" t="s">
        <v>33</v>
      </c>
      <c r="G2" s="156" t="s">
        <v>33</v>
      </c>
      <c r="H2" s="172" t="s">
        <v>33</v>
      </c>
      <c r="I2" s="157"/>
      <c r="J2" s="175"/>
    </row>
    <row r="3" spans="1:10" s="15" customFormat="1" ht="12" customHeight="1" x14ac:dyDescent="0.25">
      <c r="A3" s="177" t="s">
        <v>133</v>
      </c>
      <c r="B3" s="177">
        <v>72401</v>
      </c>
      <c r="C3" s="177" t="s">
        <v>142</v>
      </c>
      <c r="D3" s="177" t="s">
        <v>15</v>
      </c>
      <c r="E3" s="412" t="s">
        <v>143</v>
      </c>
      <c r="F3" s="178" t="s">
        <v>144</v>
      </c>
      <c r="G3" s="176"/>
      <c r="H3" s="179"/>
      <c r="I3" s="180"/>
      <c r="J3" s="181"/>
    </row>
    <row r="4" spans="1:10" s="15" customFormat="1" ht="12" customHeight="1" x14ac:dyDescent="0.25">
      <c r="A4" s="165" t="s">
        <v>137</v>
      </c>
      <c r="B4" s="182">
        <v>79424</v>
      </c>
      <c r="C4" s="411" t="s">
        <v>141</v>
      </c>
      <c r="D4" s="166" t="s">
        <v>15</v>
      </c>
      <c r="E4" s="168" t="s">
        <v>139</v>
      </c>
      <c r="F4" s="169" t="s">
        <v>138</v>
      </c>
      <c r="G4" s="170"/>
      <c r="H4" s="171"/>
      <c r="I4" s="173"/>
      <c r="J4" s="174"/>
    </row>
    <row r="5" spans="1:10" ht="12" customHeight="1" x14ac:dyDescent="0.35">
      <c r="A5" s="139" t="s">
        <v>140</v>
      </c>
      <c r="B5" s="183">
        <v>79211</v>
      </c>
      <c r="C5" s="139" t="s">
        <v>134</v>
      </c>
      <c r="D5" s="140" t="s">
        <v>15</v>
      </c>
      <c r="E5" s="176" t="s">
        <v>135</v>
      </c>
      <c r="F5" s="163" t="s">
        <v>136</v>
      </c>
      <c r="G5" s="161"/>
      <c r="H5" s="139"/>
      <c r="I5" s="138"/>
      <c r="J5" s="148"/>
    </row>
    <row r="6" spans="1:10" s="15" customFormat="1" ht="12" customHeight="1" x14ac:dyDescent="0.25">
      <c r="A6" s="139" t="s">
        <v>145</v>
      </c>
      <c r="B6" s="185">
        <v>79110</v>
      </c>
      <c r="C6" s="139" t="s">
        <v>146</v>
      </c>
      <c r="D6" s="140" t="s">
        <v>15</v>
      </c>
      <c r="E6" s="144" t="s">
        <v>147</v>
      </c>
      <c r="F6" s="163" t="s">
        <v>148</v>
      </c>
      <c r="G6" s="161"/>
      <c r="H6" s="139"/>
      <c r="I6" s="138"/>
      <c r="J6" s="148"/>
    </row>
    <row r="7" spans="1:10" s="15" customFormat="1" ht="12" customHeight="1" x14ac:dyDescent="0.25">
      <c r="A7" s="139"/>
      <c r="B7" s="185"/>
      <c r="C7" s="139"/>
      <c r="D7" s="139"/>
      <c r="E7" s="144"/>
      <c r="F7" s="163"/>
      <c r="G7" s="161"/>
      <c r="H7" s="139"/>
      <c r="I7" s="138"/>
      <c r="J7" s="148"/>
    </row>
    <row r="8" spans="1:10" s="15" customFormat="1" ht="12" customHeight="1" x14ac:dyDescent="0.25">
      <c r="A8" s="139"/>
      <c r="B8" s="185"/>
      <c r="C8" s="139"/>
      <c r="D8" s="140"/>
      <c r="E8" s="144"/>
      <c r="F8" s="163"/>
      <c r="G8" s="161"/>
      <c r="H8" s="139"/>
      <c r="I8" s="138"/>
      <c r="J8" s="148"/>
    </row>
    <row r="9" spans="1:10" s="15" customFormat="1" ht="12" customHeight="1" x14ac:dyDescent="0.25">
      <c r="A9" s="139"/>
      <c r="B9" s="185"/>
      <c r="C9" s="139"/>
      <c r="D9" s="139"/>
      <c r="E9" s="145"/>
      <c r="F9" s="163"/>
      <c r="G9" s="161"/>
      <c r="H9" s="139"/>
      <c r="I9" s="138"/>
      <c r="J9" s="148"/>
    </row>
    <row r="10" spans="1:10" s="15" customFormat="1" ht="12" customHeight="1" x14ac:dyDescent="0.25">
      <c r="A10" s="139"/>
      <c r="B10" s="185"/>
      <c r="C10" s="139"/>
      <c r="D10" s="139"/>
      <c r="E10" s="145"/>
      <c r="F10" s="163"/>
      <c r="G10" s="161"/>
      <c r="H10" s="139"/>
      <c r="I10" s="138"/>
      <c r="J10" s="148"/>
    </row>
    <row r="11" spans="1:10" s="15" customFormat="1" ht="12" customHeight="1" x14ac:dyDescent="0.25">
      <c r="A11" s="139"/>
      <c r="B11" s="185"/>
      <c r="C11" s="139"/>
      <c r="D11" s="139"/>
      <c r="E11" s="145"/>
      <c r="F11" s="163"/>
      <c r="G11" s="161"/>
      <c r="H11" s="139"/>
      <c r="I11" s="157"/>
      <c r="J11" s="158"/>
    </row>
    <row r="12" spans="1:10" s="15" customFormat="1" ht="12" customHeight="1" x14ac:dyDescent="0.25">
      <c r="A12" s="139"/>
      <c r="B12" s="185"/>
      <c r="C12" s="139"/>
      <c r="D12" s="139"/>
      <c r="E12" s="146"/>
      <c r="F12" s="163"/>
      <c r="G12" s="161"/>
      <c r="H12" s="139"/>
      <c r="I12" s="138"/>
      <c r="J12" s="148"/>
    </row>
    <row r="13" spans="1:10" s="15" customFormat="1" ht="12" customHeight="1" x14ac:dyDescent="0.25">
      <c r="A13" s="141"/>
      <c r="B13" s="184"/>
      <c r="C13" s="141"/>
      <c r="D13" s="139"/>
      <c r="E13" s="144"/>
      <c r="F13" s="163"/>
      <c r="G13" s="161"/>
      <c r="H13" s="139"/>
      <c r="I13" s="138"/>
      <c r="J13" s="148"/>
    </row>
    <row r="14" spans="1:10" s="15" customFormat="1" ht="12" customHeight="1" x14ac:dyDescent="0.25">
      <c r="A14" s="139"/>
      <c r="B14" s="185"/>
      <c r="C14" s="139"/>
      <c r="D14" s="139"/>
      <c r="E14" s="144"/>
      <c r="F14" s="163"/>
      <c r="G14" s="161"/>
      <c r="H14" s="139"/>
      <c r="I14" s="138"/>
      <c r="J14" s="148"/>
    </row>
    <row r="15" spans="1:10" s="15" customFormat="1" ht="12" customHeight="1" x14ac:dyDescent="0.25">
      <c r="A15" s="139"/>
      <c r="B15" s="185"/>
      <c r="C15" s="139"/>
      <c r="D15" s="139"/>
      <c r="E15" s="144"/>
      <c r="F15" s="163"/>
      <c r="G15" s="161"/>
      <c r="H15" s="139"/>
      <c r="I15" s="138"/>
      <c r="J15" s="148"/>
    </row>
    <row r="16" spans="1:10" s="15" customFormat="1" ht="12" customHeight="1" x14ac:dyDescent="0.25">
      <c r="A16" s="139"/>
      <c r="B16" s="185"/>
      <c r="C16" s="139"/>
      <c r="D16" s="140"/>
      <c r="E16" s="144"/>
      <c r="F16" s="163"/>
      <c r="G16" s="161"/>
      <c r="H16" s="139"/>
      <c r="I16" s="138"/>
      <c r="J16" s="148"/>
    </row>
    <row r="17" spans="1:10" s="15" customFormat="1" ht="12" customHeight="1" x14ac:dyDescent="0.25">
      <c r="A17" s="139"/>
      <c r="B17" s="185"/>
      <c r="C17" s="139"/>
      <c r="D17" s="140"/>
      <c r="E17" s="144"/>
      <c r="F17" s="163"/>
      <c r="G17" s="161"/>
      <c r="H17" s="139"/>
      <c r="I17" s="138"/>
      <c r="J17" s="148"/>
    </row>
    <row r="18" spans="1:10" s="15" customFormat="1" ht="12" customHeight="1" x14ac:dyDescent="0.25">
      <c r="A18" s="139"/>
      <c r="B18" s="185"/>
      <c r="C18" s="139"/>
      <c r="D18" s="139"/>
      <c r="E18" s="144"/>
      <c r="F18" s="163"/>
      <c r="G18" s="161"/>
      <c r="H18" s="139"/>
      <c r="I18" s="138"/>
      <c r="J18" s="148"/>
    </row>
    <row r="19" spans="1:10" s="15" customFormat="1" ht="12" customHeight="1" x14ac:dyDescent="0.25">
      <c r="A19" s="139"/>
      <c r="B19" s="185"/>
      <c r="C19" s="139"/>
      <c r="D19" s="140"/>
      <c r="E19" s="144"/>
      <c r="F19" s="163"/>
      <c r="G19" s="161"/>
      <c r="H19" s="139"/>
      <c r="I19" s="138"/>
      <c r="J19" s="148"/>
    </row>
    <row r="20" spans="1:10" s="15" customFormat="1" ht="12" customHeight="1" x14ac:dyDescent="0.25">
      <c r="A20" s="139"/>
      <c r="B20" s="185"/>
      <c r="C20" s="139"/>
      <c r="D20" s="140"/>
      <c r="E20" s="144"/>
      <c r="F20" s="163"/>
      <c r="G20" s="161"/>
      <c r="H20" s="139"/>
      <c r="I20" s="138"/>
      <c r="J20" s="148"/>
    </row>
    <row r="21" spans="1:10" s="15" customFormat="1" ht="12" customHeight="1" x14ac:dyDescent="0.25">
      <c r="A21" s="139"/>
      <c r="B21" s="185"/>
      <c r="C21" s="139"/>
      <c r="D21" s="140"/>
      <c r="E21" s="144"/>
      <c r="F21" s="163"/>
      <c r="G21" s="161"/>
      <c r="H21" s="139"/>
      <c r="I21" s="138"/>
      <c r="J21" s="148"/>
    </row>
    <row r="22" spans="1:10" s="15" customFormat="1" ht="12" customHeight="1" x14ac:dyDescent="0.25">
      <c r="A22" s="139"/>
      <c r="B22" s="185"/>
      <c r="C22" s="139"/>
      <c r="D22" s="140"/>
      <c r="E22" s="145"/>
      <c r="F22" s="163"/>
      <c r="G22" s="161"/>
      <c r="H22" s="139"/>
      <c r="I22" s="138"/>
      <c r="J22" s="148"/>
    </row>
    <row r="23" spans="1:10" s="15" customFormat="1" ht="12" customHeight="1" x14ac:dyDescent="0.25">
      <c r="A23" s="139"/>
      <c r="B23" s="185"/>
      <c r="C23" s="139"/>
      <c r="D23" s="140"/>
      <c r="E23" s="145"/>
      <c r="F23" s="163"/>
      <c r="G23" s="161"/>
      <c r="H23" s="139"/>
      <c r="I23" s="138"/>
      <c r="J23" s="148"/>
    </row>
    <row r="24" spans="1:10" s="15" customFormat="1" ht="12" customHeight="1" x14ac:dyDescent="0.25">
      <c r="A24" s="139"/>
      <c r="B24" s="185"/>
      <c r="C24" s="139"/>
      <c r="D24" s="140"/>
      <c r="E24" s="145"/>
      <c r="F24" s="163"/>
      <c r="G24" s="161"/>
      <c r="H24" s="139"/>
      <c r="I24" s="138"/>
      <c r="J24" s="148"/>
    </row>
    <row r="25" spans="1:10" s="15" customFormat="1" ht="12" customHeight="1" x14ac:dyDescent="0.25">
      <c r="A25" s="139"/>
      <c r="B25" s="185"/>
      <c r="C25" s="139"/>
      <c r="D25" s="140"/>
      <c r="E25" s="145"/>
      <c r="F25" s="163"/>
      <c r="G25" s="161"/>
      <c r="H25" s="139"/>
      <c r="I25" s="138"/>
      <c r="J25" s="148"/>
    </row>
    <row r="26" spans="1:10" s="15" customFormat="1" ht="12" customHeight="1" x14ac:dyDescent="0.25">
      <c r="A26" s="139"/>
      <c r="B26" s="185"/>
      <c r="C26" s="139"/>
      <c r="D26" s="140"/>
      <c r="E26" s="164"/>
      <c r="F26" s="163"/>
      <c r="G26" s="161"/>
      <c r="H26" s="139"/>
      <c r="I26" s="138"/>
      <c r="J26" s="148"/>
    </row>
    <row r="27" spans="1:10" s="15" customFormat="1" ht="12" customHeight="1" x14ac:dyDescent="0.25">
      <c r="A27" s="139"/>
      <c r="B27" s="185"/>
      <c r="C27" s="139"/>
      <c r="D27" s="140"/>
      <c r="E27" s="146"/>
      <c r="F27" s="163"/>
      <c r="G27" s="161"/>
      <c r="H27" s="139"/>
      <c r="I27" s="138"/>
      <c r="J27" s="148"/>
    </row>
    <row r="28" spans="1:10" s="15" customFormat="1" ht="12" customHeight="1" x14ac:dyDescent="0.25">
      <c r="A28" s="139"/>
      <c r="B28" s="185"/>
      <c r="C28" s="139"/>
      <c r="D28" s="140"/>
      <c r="E28" s="146"/>
      <c r="F28" s="163"/>
      <c r="G28" s="161"/>
      <c r="H28" s="139"/>
      <c r="I28" s="138"/>
      <c r="J28" s="148"/>
    </row>
    <row r="29" spans="1:10" s="15" customFormat="1" ht="12" customHeight="1" x14ac:dyDescent="0.25">
      <c r="A29" s="139"/>
      <c r="B29" s="185"/>
      <c r="C29" s="139"/>
      <c r="D29" s="140"/>
      <c r="E29" s="146"/>
      <c r="F29" s="163"/>
      <c r="G29" s="161"/>
      <c r="H29" s="139"/>
      <c r="I29" s="138"/>
      <c r="J29" s="148"/>
    </row>
    <row r="30" spans="1:10" s="15" customFormat="1" ht="12" customHeight="1" x14ac:dyDescent="0.25">
      <c r="A30" s="139"/>
      <c r="B30" s="185"/>
      <c r="C30" s="139"/>
      <c r="D30" s="140"/>
      <c r="E30" s="144"/>
      <c r="F30" s="163"/>
      <c r="G30" s="161"/>
      <c r="H30" s="139"/>
      <c r="I30" s="138"/>
      <c r="J30" s="148"/>
    </row>
    <row r="31" spans="1:10" s="15" customFormat="1" ht="12" customHeight="1" x14ac:dyDescent="0.25">
      <c r="A31" s="139"/>
      <c r="B31" s="185"/>
      <c r="C31" s="139"/>
      <c r="D31" s="140"/>
      <c r="E31" s="144"/>
      <c r="F31" s="163"/>
      <c r="G31" s="161"/>
      <c r="H31" s="139"/>
      <c r="I31" s="138"/>
      <c r="J31" s="148"/>
    </row>
    <row r="32" spans="1:10" s="15" customFormat="1" ht="12" customHeight="1" x14ac:dyDescent="0.25">
      <c r="A32" s="139"/>
      <c r="B32" s="185"/>
      <c r="C32" s="139"/>
      <c r="D32" s="140"/>
      <c r="E32" s="144"/>
      <c r="F32" s="163"/>
      <c r="G32" s="161"/>
      <c r="H32" s="139"/>
      <c r="I32" s="138"/>
      <c r="J32" s="148"/>
    </row>
    <row r="33" spans="1:10" s="15" customFormat="1" ht="12" customHeight="1" x14ac:dyDescent="0.25">
      <c r="A33" s="139"/>
      <c r="B33" s="185"/>
      <c r="C33" s="139"/>
      <c r="D33" s="140"/>
      <c r="E33" s="144"/>
      <c r="F33" s="163"/>
      <c r="G33" s="161"/>
      <c r="H33" s="139"/>
      <c r="I33" s="138"/>
      <c r="J33" s="148"/>
    </row>
    <row r="34" spans="1:10" s="15" customFormat="1" ht="12" customHeight="1" x14ac:dyDescent="0.25">
      <c r="A34" s="141"/>
      <c r="B34" s="184"/>
      <c r="C34" s="141"/>
      <c r="D34" s="140"/>
      <c r="E34" s="145"/>
      <c r="F34" s="163"/>
      <c r="G34" s="161"/>
      <c r="H34" s="139"/>
      <c r="I34" s="138"/>
      <c r="J34" s="148"/>
    </row>
    <row r="35" spans="1:10" s="15" customFormat="1" ht="12" customHeight="1" x14ac:dyDescent="0.25">
      <c r="A35" s="139"/>
      <c r="B35" s="185"/>
      <c r="C35" s="139"/>
      <c r="D35" s="140"/>
      <c r="E35" s="145"/>
      <c r="F35" s="163"/>
      <c r="G35" s="161"/>
      <c r="H35" s="139"/>
      <c r="I35" s="138"/>
      <c r="J35" s="148"/>
    </row>
    <row r="36" spans="1:10" s="15" customFormat="1" ht="12" customHeight="1" x14ac:dyDescent="0.25">
      <c r="A36" s="139"/>
      <c r="B36" s="185"/>
      <c r="C36" s="139"/>
      <c r="D36" s="140"/>
      <c r="E36" s="145"/>
      <c r="F36" s="163"/>
      <c r="G36" s="161"/>
      <c r="H36" s="139"/>
      <c r="I36" s="138"/>
      <c r="J36" s="148"/>
    </row>
    <row r="37" spans="1:10" s="15" customFormat="1" ht="12" customHeight="1" x14ac:dyDescent="0.25">
      <c r="A37" s="139"/>
      <c r="B37" s="185"/>
      <c r="C37" s="139"/>
      <c r="D37" s="140"/>
      <c r="E37" s="145"/>
      <c r="F37" s="163"/>
      <c r="G37" s="161"/>
      <c r="H37" s="139"/>
      <c r="I37" s="138"/>
      <c r="J37" s="148"/>
    </row>
    <row r="38" spans="1:10" s="15" customFormat="1" ht="12" customHeight="1" x14ac:dyDescent="0.25">
      <c r="A38" s="139"/>
      <c r="B38" s="185"/>
      <c r="C38" s="139"/>
      <c r="D38" s="140"/>
      <c r="E38" s="146"/>
      <c r="F38" s="163"/>
      <c r="G38" s="161"/>
      <c r="H38" s="139"/>
      <c r="I38" s="138"/>
      <c r="J38" s="148"/>
    </row>
    <row r="39" spans="1:10" s="15" customFormat="1" ht="12" customHeight="1" x14ac:dyDescent="0.25">
      <c r="A39" s="139"/>
      <c r="B39" s="185"/>
      <c r="C39" s="139"/>
      <c r="D39" s="140"/>
      <c r="E39" s="144"/>
      <c r="F39" s="163"/>
      <c r="G39" s="161"/>
      <c r="H39" s="139"/>
      <c r="I39" s="138"/>
      <c r="J39" s="148"/>
    </row>
    <row r="40" spans="1:10" s="15" customFormat="1" ht="12" customHeight="1" x14ac:dyDescent="0.25">
      <c r="A40" s="139"/>
      <c r="B40" s="185"/>
      <c r="C40" s="139"/>
      <c r="D40" s="140"/>
      <c r="E40" s="144"/>
      <c r="F40" s="163"/>
      <c r="G40" s="161"/>
      <c r="H40" s="139"/>
      <c r="I40" s="138"/>
      <c r="J40" s="148"/>
    </row>
    <row r="41" spans="1:10" s="15" customFormat="1" ht="12" customHeight="1" x14ac:dyDescent="0.25">
      <c r="A41" s="139"/>
      <c r="B41" s="185"/>
      <c r="C41" s="139"/>
      <c r="D41" s="140"/>
      <c r="E41" s="164"/>
      <c r="F41" s="163"/>
      <c r="G41" s="161"/>
      <c r="H41" s="139"/>
      <c r="I41" s="138"/>
      <c r="J41" s="148"/>
    </row>
    <row r="42" spans="1:10" s="15" customFormat="1" ht="12" customHeight="1" x14ac:dyDescent="0.25">
      <c r="A42" s="139"/>
      <c r="B42" s="185"/>
      <c r="C42" s="139"/>
      <c r="D42" s="140"/>
      <c r="E42" s="145"/>
      <c r="F42" s="163"/>
      <c r="G42" s="161"/>
      <c r="H42" s="139"/>
      <c r="I42" s="138"/>
      <c r="J42" s="148"/>
    </row>
    <row r="43" spans="1:10" s="15" customFormat="1" ht="12" customHeight="1" x14ac:dyDescent="0.25">
      <c r="A43" s="139"/>
      <c r="B43" s="185"/>
      <c r="C43" s="139"/>
      <c r="D43" s="140"/>
      <c r="E43" s="145"/>
      <c r="F43" s="163"/>
      <c r="G43" s="161"/>
      <c r="H43" s="139"/>
      <c r="I43" s="138"/>
      <c r="J43" s="148"/>
    </row>
    <row r="44" spans="1:10" s="15" customFormat="1" ht="12" customHeight="1" x14ac:dyDescent="0.25">
      <c r="A44" s="139"/>
      <c r="B44" s="185"/>
      <c r="C44" s="139"/>
      <c r="D44" s="140"/>
      <c r="E44" s="145"/>
      <c r="F44" s="163"/>
      <c r="G44" s="161"/>
      <c r="H44" s="139"/>
      <c r="I44" s="138"/>
      <c r="J44" s="148"/>
    </row>
    <row r="45" spans="1:10" s="15" customFormat="1" ht="12" customHeight="1" x14ac:dyDescent="0.25">
      <c r="A45" s="139"/>
      <c r="B45" s="185"/>
      <c r="C45" s="139"/>
      <c r="D45" s="140"/>
      <c r="E45" s="143"/>
      <c r="F45" s="163"/>
      <c r="G45" s="161"/>
      <c r="H45" s="139"/>
      <c r="I45" s="138"/>
      <c r="J45" s="148"/>
    </row>
    <row r="46" spans="1:10" s="15" customFormat="1" ht="12" customHeight="1" x14ac:dyDescent="0.25">
      <c r="A46" s="139"/>
      <c r="B46" s="185"/>
      <c r="C46" s="139"/>
      <c r="D46" s="140"/>
      <c r="E46" s="145"/>
      <c r="F46" s="163"/>
      <c r="G46" s="161"/>
      <c r="H46" s="139"/>
      <c r="I46" s="138"/>
      <c r="J46" s="148"/>
    </row>
    <row r="47" spans="1:10" s="15" customFormat="1" ht="12" customHeight="1" x14ac:dyDescent="0.25">
      <c r="A47" s="139"/>
      <c r="B47" s="185"/>
      <c r="C47" s="139"/>
      <c r="D47" s="140"/>
      <c r="E47" s="145"/>
      <c r="F47" s="163"/>
      <c r="G47" s="161"/>
      <c r="H47" s="139"/>
      <c r="I47" s="138"/>
      <c r="J47" s="148"/>
    </row>
    <row r="48" spans="1:10" s="15" customFormat="1" ht="12" customHeight="1" x14ac:dyDescent="0.25">
      <c r="A48" s="139"/>
      <c r="B48" s="185"/>
      <c r="C48" s="139"/>
      <c r="D48" s="140"/>
      <c r="E48" s="144"/>
      <c r="F48" s="163"/>
      <c r="G48" s="161"/>
      <c r="H48" s="139"/>
      <c r="I48" s="138"/>
      <c r="J48" s="148"/>
    </row>
    <row r="49" spans="1:10" s="15" customFormat="1" ht="12" customHeight="1" x14ac:dyDescent="0.25">
      <c r="A49" s="139"/>
      <c r="B49" s="185"/>
      <c r="C49" s="139"/>
      <c r="D49" s="139"/>
      <c r="E49" s="144"/>
      <c r="F49" s="163"/>
      <c r="G49" s="161"/>
      <c r="H49" s="139"/>
      <c r="I49" s="138"/>
      <c r="J49" s="148"/>
    </row>
    <row r="50" spans="1:10" s="15" customFormat="1" ht="12" customHeight="1" x14ac:dyDescent="0.25">
      <c r="A50" s="139"/>
      <c r="B50" s="185"/>
      <c r="C50" s="139"/>
      <c r="D50" s="140"/>
      <c r="E50" s="143"/>
      <c r="F50" s="163"/>
      <c r="G50" s="161"/>
      <c r="H50" s="139"/>
      <c r="I50" s="138"/>
      <c r="J50" s="148"/>
    </row>
    <row r="51" spans="1:10" s="15" customFormat="1" ht="12" customHeight="1" x14ac:dyDescent="0.25">
      <c r="A51" s="139"/>
      <c r="B51" s="185"/>
      <c r="C51" s="139"/>
      <c r="D51" s="140"/>
      <c r="E51" s="144"/>
      <c r="F51" s="163"/>
      <c r="G51" s="161"/>
      <c r="H51" s="139"/>
      <c r="I51" s="138"/>
      <c r="J51" s="148"/>
    </row>
    <row r="52" spans="1:10" s="15" customFormat="1" ht="12" customHeight="1" x14ac:dyDescent="0.25">
      <c r="A52" s="139"/>
      <c r="B52" s="185"/>
      <c r="C52" s="139"/>
      <c r="D52" s="140"/>
      <c r="E52" s="144"/>
      <c r="F52" s="163"/>
      <c r="G52" s="161"/>
      <c r="H52" s="139"/>
      <c r="I52" s="138"/>
      <c r="J52" s="148"/>
    </row>
    <row r="53" spans="1:10" s="15" customFormat="1" ht="12" customHeight="1" x14ac:dyDescent="0.25">
      <c r="A53" s="139"/>
      <c r="B53" s="185"/>
      <c r="C53" s="139"/>
      <c r="D53" s="140"/>
      <c r="E53" s="144"/>
      <c r="F53" s="163"/>
      <c r="G53" s="161"/>
      <c r="H53" s="139"/>
      <c r="I53" s="138"/>
      <c r="J53" s="148"/>
    </row>
    <row r="54" spans="1:10" s="15" customFormat="1" ht="12" customHeight="1" x14ac:dyDescent="0.25">
      <c r="A54" s="139"/>
      <c r="B54" s="185"/>
      <c r="C54" s="139"/>
      <c r="D54" s="140"/>
      <c r="E54" s="144"/>
      <c r="F54" s="163"/>
      <c r="G54" s="161"/>
      <c r="H54" s="139"/>
      <c r="I54" s="138"/>
      <c r="J54" s="148"/>
    </row>
    <row r="55" spans="1:10" s="15" customFormat="1" ht="12" customHeight="1" x14ac:dyDescent="0.25">
      <c r="A55" s="139"/>
      <c r="B55" s="185"/>
      <c r="C55" s="139"/>
      <c r="D55" s="140"/>
      <c r="E55" s="144"/>
      <c r="F55" s="163"/>
      <c r="G55" s="161"/>
      <c r="H55" s="139"/>
      <c r="I55" s="138"/>
      <c r="J55" s="148"/>
    </row>
    <row r="56" spans="1:10" s="15" customFormat="1" ht="12" customHeight="1" x14ac:dyDescent="0.25">
      <c r="A56" s="139"/>
      <c r="B56" s="185"/>
      <c r="C56" s="139"/>
      <c r="D56" s="140"/>
      <c r="E56" s="144"/>
      <c r="F56" s="163"/>
      <c r="G56" s="161"/>
      <c r="H56" s="139"/>
      <c r="I56" s="138"/>
      <c r="J56" s="148"/>
    </row>
    <row r="57" spans="1:10" s="15" customFormat="1" ht="12" customHeight="1" x14ac:dyDescent="0.25">
      <c r="A57" s="139"/>
      <c r="B57" s="185"/>
      <c r="C57" s="139"/>
      <c r="D57" s="140"/>
      <c r="E57" s="144"/>
      <c r="F57" s="163"/>
      <c r="G57" s="162"/>
      <c r="H57" s="139"/>
      <c r="I57" s="138"/>
      <c r="J57" s="148"/>
    </row>
    <row r="58" spans="1:10" s="15" customFormat="1" ht="12" customHeight="1" x14ac:dyDescent="0.25">
      <c r="A58" s="186"/>
      <c r="B58" s="186"/>
      <c r="C58" s="142"/>
      <c r="D58" s="140"/>
      <c r="E58" s="144"/>
      <c r="F58" s="163"/>
      <c r="G58" s="161"/>
      <c r="H58" s="139"/>
      <c r="I58" s="138"/>
      <c r="J58" s="148"/>
    </row>
    <row r="59" spans="1:10" s="15" customFormat="1" ht="12" customHeight="1" x14ac:dyDescent="0.25">
      <c r="A59" s="139"/>
      <c r="B59" s="185"/>
      <c r="C59" s="139"/>
      <c r="D59" s="139"/>
      <c r="E59" s="145"/>
      <c r="F59" s="163"/>
      <c r="G59" s="161"/>
      <c r="H59" s="139"/>
      <c r="I59" s="138"/>
      <c r="J59" s="148"/>
    </row>
    <row r="60" spans="1:10" s="15" customFormat="1" ht="12" customHeight="1" x14ac:dyDescent="0.25">
      <c r="A60" s="186"/>
      <c r="B60" s="186"/>
      <c r="C60" s="142"/>
      <c r="D60" s="140"/>
      <c r="E60" s="144"/>
      <c r="F60" s="163"/>
      <c r="G60" s="161"/>
      <c r="H60" s="139"/>
      <c r="I60" s="137"/>
      <c r="J60" s="149"/>
    </row>
    <row r="61" spans="1:10" s="15" customFormat="1" ht="12" customHeight="1" x14ac:dyDescent="0.25">
      <c r="A61" s="186"/>
      <c r="B61" s="186"/>
      <c r="C61" s="142"/>
      <c r="D61" s="140"/>
      <c r="E61" s="144"/>
      <c r="F61" s="163"/>
      <c r="G61" s="161"/>
      <c r="H61" s="139"/>
      <c r="I61" s="138"/>
      <c r="J61" s="149"/>
    </row>
    <row r="62" spans="1:10" s="15" customFormat="1" ht="12" customHeight="1" x14ac:dyDescent="0.25">
      <c r="A62" s="186"/>
      <c r="B62" s="186"/>
      <c r="C62" s="142"/>
      <c r="D62" s="140"/>
      <c r="E62" s="144"/>
      <c r="F62" s="163"/>
      <c r="G62" s="161"/>
      <c r="H62" s="139"/>
      <c r="I62" s="137"/>
      <c r="J62" s="149"/>
    </row>
    <row r="63" spans="1:10" s="15" customFormat="1" ht="12" customHeight="1" x14ac:dyDescent="0.25">
      <c r="A63" s="186"/>
      <c r="B63" s="186"/>
      <c r="C63" s="142"/>
      <c r="D63" s="140"/>
      <c r="E63" s="144"/>
      <c r="F63" s="163"/>
      <c r="G63" s="161"/>
      <c r="H63" s="139"/>
      <c r="I63" s="138"/>
      <c r="J63" s="149"/>
    </row>
    <row r="64" spans="1:10" s="15" customFormat="1" ht="12" customHeight="1" x14ac:dyDescent="0.25">
      <c r="A64" s="186"/>
      <c r="B64" s="186"/>
      <c r="C64" s="142"/>
      <c r="D64" s="140"/>
      <c r="E64" s="144"/>
      <c r="F64" s="163"/>
      <c r="G64" s="161"/>
      <c r="H64" s="139"/>
      <c r="I64" s="137"/>
      <c r="J64" s="149"/>
    </row>
    <row r="65" spans="1:10" s="15" customFormat="1" ht="12" customHeight="1" x14ac:dyDescent="0.25">
      <c r="A65" s="186"/>
      <c r="B65" s="186"/>
      <c r="C65" s="142"/>
      <c r="D65" s="140"/>
      <c r="E65" s="144"/>
      <c r="F65" s="163"/>
      <c r="G65" s="161"/>
      <c r="H65" s="139"/>
      <c r="I65" s="137"/>
      <c r="J65" s="149"/>
    </row>
    <row r="66" spans="1:10" s="15" customFormat="1" ht="12" customHeight="1" x14ac:dyDescent="0.25">
      <c r="A66" s="186"/>
      <c r="B66" s="186"/>
      <c r="C66" s="142"/>
      <c r="D66" s="140"/>
      <c r="E66" s="144"/>
      <c r="F66" s="163"/>
      <c r="G66" s="161"/>
      <c r="H66" s="139"/>
      <c r="I66" s="137"/>
      <c r="J66" s="149"/>
    </row>
    <row r="67" spans="1:10" s="15" customFormat="1" ht="12" customHeight="1" x14ac:dyDescent="0.25">
      <c r="A67" s="186"/>
      <c r="B67" s="186"/>
      <c r="C67" s="142"/>
      <c r="D67" s="140"/>
      <c r="E67" s="144"/>
      <c r="F67" s="163"/>
      <c r="G67" s="161"/>
      <c r="H67" s="139"/>
      <c r="I67" s="137"/>
      <c r="J67" s="149"/>
    </row>
    <row r="68" spans="1:10" s="15" customFormat="1" ht="12" customHeight="1" x14ac:dyDescent="0.35">
      <c r="A68" s="152"/>
      <c r="B68" s="152"/>
      <c r="C68" s="152"/>
      <c r="D68" s="152"/>
      <c r="E68" s="144"/>
      <c r="F68" s="147"/>
      <c r="G68" s="142"/>
      <c r="H68" s="159"/>
      <c r="I68" s="150"/>
      <c r="J68" s="151"/>
    </row>
    <row r="69" spans="1:10" ht="12" customHeight="1" x14ac:dyDescent="0.35">
      <c r="A69" s="152"/>
      <c r="B69" s="152"/>
      <c r="C69" s="152"/>
      <c r="D69" s="152"/>
      <c r="E69" s="144"/>
      <c r="F69" s="147"/>
      <c r="G69" s="153"/>
      <c r="H69" s="160"/>
      <c r="I69" s="154" t="s">
        <v>11</v>
      </c>
      <c r="J69" s="155" t="s">
        <v>11</v>
      </c>
    </row>
    <row r="70" spans="1:10" ht="12" customHeight="1" x14ac:dyDescent="0.35">
      <c r="A70" s="152"/>
      <c r="B70" s="152"/>
      <c r="C70" s="152"/>
      <c r="D70" s="152"/>
      <c r="E70" s="144"/>
      <c r="F70" s="147"/>
      <c r="G70" s="153"/>
      <c r="H70" s="160"/>
      <c r="I70" s="154" t="s">
        <v>11</v>
      </c>
      <c r="J70" s="155" t="s">
        <v>11</v>
      </c>
    </row>
    <row r="71" spans="1:10" ht="12" customHeight="1" x14ac:dyDescent="0.35">
      <c r="A71" s="152"/>
      <c r="B71" s="152"/>
      <c r="C71" s="152"/>
      <c r="D71" s="152"/>
      <c r="E71" s="144"/>
      <c r="F71" s="147"/>
      <c r="G71" s="153"/>
      <c r="H71" s="160"/>
      <c r="I71" s="154" t="s">
        <v>11</v>
      </c>
      <c r="J71" s="155" t="s">
        <v>11</v>
      </c>
    </row>
    <row r="72" spans="1:10" ht="12" customHeight="1" x14ac:dyDescent="0.35">
      <c r="A72" s="152"/>
      <c r="B72" s="152"/>
      <c r="C72" s="152"/>
      <c r="D72" s="152"/>
      <c r="E72" s="144"/>
      <c r="F72" s="147"/>
      <c r="G72" s="153"/>
      <c r="H72" s="160"/>
      <c r="I72" s="154" t="s">
        <v>11</v>
      </c>
      <c r="J72" s="155" t="s">
        <v>11</v>
      </c>
    </row>
    <row r="73" spans="1:10" ht="12" customHeight="1" x14ac:dyDescent="0.35">
      <c r="A73" s="152"/>
      <c r="B73" s="152"/>
      <c r="C73" s="152"/>
      <c r="D73" s="152"/>
      <c r="E73" s="144"/>
      <c r="F73" s="147"/>
      <c r="G73" s="153"/>
      <c r="H73" s="160"/>
      <c r="I73" s="154" t="s">
        <v>10</v>
      </c>
      <c r="J73" s="155" t="s">
        <v>11</v>
      </c>
    </row>
    <row r="74" spans="1:10" ht="12" customHeight="1" x14ac:dyDescent="0.35">
      <c r="A74" s="152"/>
      <c r="B74" s="152"/>
      <c r="C74" s="152"/>
      <c r="D74" s="152"/>
      <c r="E74" s="144"/>
      <c r="F74" s="147"/>
      <c r="G74" s="153"/>
      <c r="H74" s="160"/>
      <c r="I74" s="154" t="s">
        <v>11</v>
      </c>
      <c r="J74" s="155" t="s">
        <v>10</v>
      </c>
    </row>
    <row r="75" spans="1:10" ht="12" customHeight="1" x14ac:dyDescent="0.35">
      <c r="A75" s="152"/>
      <c r="B75" s="152"/>
      <c r="C75" s="152"/>
      <c r="D75" s="152"/>
      <c r="E75" s="144"/>
      <c r="F75" s="147"/>
      <c r="G75" s="153"/>
      <c r="H75" s="160"/>
      <c r="I75" s="154" t="s">
        <v>10</v>
      </c>
      <c r="J75" s="155" t="s">
        <v>10</v>
      </c>
    </row>
    <row r="76" spans="1:10" ht="12" customHeight="1" x14ac:dyDescent="0.35">
      <c r="A76" s="152"/>
      <c r="B76" s="152"/>
      <c r="C76" s="152"/>
      <c r="D76" s="152"/>
      <c r="E76" s="144"/>
      <c r="F76" s="147"/>
      <c r="G76" s="153"/>
      <c r="H76" s="160"/>
      <c r="I76" s="154" t="s">
        <v>11</v>
      </c>
      <c r="J76" s="155" t="s">
        <v>11</v>
      </c>
    </row>
    <row r="77" spans="1:10" ht="12" customHeight="1" x14ac:dyDescent="0.35">
      <c r="A77" s="152"/>
      <c r="B77" s="152"/>
      <c r="C77" s="152"/>
      <c r="D77" s="152"/>
      <c r="E77" s="144"/>
      <c r="F77" s="147"/>
      <c r="G77" s="153"/>
      <c r="H77" s="160"/>
      <c r="I77" s="154" t="s">
        <v>11</v>
      </c>
      <c r="J77" s="155" t="s">
        <v>11</v>
      </c>
    </row>
    <row r="78" spans="1:10" ht="12" customHeight="1" x14ac:dyDescent="0.35">
      <c r="A78" s="152"/>
      <c r="B78" s="152"/>
      <c r="C78" s="152"/>
      <c r="D78" s="152"/>
      <c r="E78" s="144"/>
      <c r="F78" s="147"/>
      <c r="G78" s="153"/>
      <c r="H78" s="160"/>
      <c r="I78" s="154" t="s">
        <v>11</v>
      </c>
      <c r="J78" s="155" t="s">
        <v>11</v>
      </c>
    </row>
    <row r="79" spans="1:10" ht="12" customHeight="1" x14ac:dyDescent="0.35">
      <c r="A79" s="152"/>
      <c r="B79" s="152"/>
      <c r="C79" s="152"/>
      <c r="D79" s="152"/>
      <c r="E79" s="144"/>
      <c r="F79" s="147"/>
      <c r="G79" s="153"/>
      <c r="H79" s="160"/>
      <c r="I79" s="154" t="s">
        <v>11</v>
      </c>
      <c r="J79" s="155" t="s">
        <v>11</v>
      </c>
    </row>
    <row r="80" spans="1:10" ht="12" customHeight="1" x14ac:dyDescent="0.35">
      <c r="A80" s="152"/>
      <c r="B80" s="152"/>
      <c r="C80" s="152"/>
      <c r="D80" s="152"/>
      <c r="E80" s="144"/>
      <c r="F80" s="147"/>
      <c r="G80" s="153"/>
      <c r="H80" s="160"/>
      <c r="I80" s="154" t="s">
        <v>10</v>
      </c>
      <c r="J80" s="155" t="s">
        <v>11</v>
      </c>
    </row>
    <row r="81" spans="1:10" ht="12" customHeight="1" x14ac:dyDescent="0.35">
      <c r="A81" s="152"/>
      <c r="B81" s="152"/>
      <c r="C81" s="152"/>
      <c r="D81" s="152"/>
      <c r="E81" s="144"/>
      <c r="F81" s="147"/>
      <c r="G81" s="153"/>
      <c r="H81" s="160"/>
      <c r="I81" s="154" t="s">
        <v>11</v>
      </c>
      <c r="J81" s="155" t="s">
        <v>10</v>
      </c>
    </row>
    <row r="82" spans="1:10" ht="12" customHeight="1" x14ac:dyDescent="0.35">
      <c r="A82" s="123"/>
      <c r="B82" s="123"/>
      <c r="C82" s="123"/>
      <c r="D82" s="123"/>
      <c r="E82" s="122"/>
      <c r="F82" s="122"/>
      <c r="G82" s="153"/>
      <c r="H82" s="160"/>
      <c r="I82" s="154" t="s">
        <v>10</v>
      </c>
      <c r="J82" s="155" t="s">
        <v>10</v>
      </c>
    </row>
    <row r="83" spans="1:10" ht="12" customHeight="1" x14ac:dyDescent="0.35">
      <c r="A83" s="102"/>
      <c r="B83" s="102"/>
      <c r="C83" s="102"/>
      <c r="D83" s="102"/>
      <c r="E83" s="80"/>
      <c r="F83" s="80"/>
      <c r="G83" s="78"/>
      <c r="H83" s="78"/>
      <c r="I83" s="117"/>
      <c r="J83" s="121"/>
    </row>
    <row r="84" spans="1:10" ht="12" customHeight="1" x14ac:dyDescent="0.35">
      <c r="A84" s="102"/>
      <c r="B84" s="102"/>
      <c r="C84" s="102"/>
      <c r="D84" s="102"/>
      <c r="E84" s="80"/>
      <c r="F84" s="80"/>
      <c r="G84" s="78"/>
      <c r="H84" s="78"/>
      <c r="I84" s="117"/>
      <c r="J84" s="121"/>
    </row>
    <row r="85" spans="1:10" ht="12" customHeight="1" x14ac:dyDescent="0.35">
      <c r="A85" s="102"/>
      <c r="B85" s="102"/>
      <c r="C85" s="102"/>
      <c r="D85" s="102"/>
      <c r="E85" s="80"/>
      <c r="F85" s="80"/>
      <c r="G85" s="78"/>
      <c r="H85" s="78"/>
      <c r="I85" s="117"/>
      <c r="J85" s="121"/>
    </row>
    <row r="86" spans="1:10" ht="12" customHeight="1" x14ac:dyDescent="0.35">
      <c r="A86" s="102"/>
      <c r="B86" s="102"/>
      <c r="C86" s="102"/>
      <c r="D86" s="102"/>
      <c r="E86" s="80"/>
      <c r="F86" s="80"/>
      <c r="G86" s="78"/>
      <c r="H86" s="78"/>
      <c r="I86" s="117"/>
      <c r="J86" s="121"/>
    </row>
    <row r="87" spans="1:10" ht="12" customHeight="1" x14ac:dyDescent="0.35">
      <c r="A87" s="102"/>
      <c r="B87" s="102"/>
      <c r="C87" s="102"/>
      <c r="D87" s="102"/>
      <c r="E87" s="80"/>
      <c r="F87" s="80"/>
      <c r="G87" s="78"/>
      <c r="H87" s="78"/>
      <c r="I87" s="117"/>
      <c r="J87" s="121"/>
    </row>
    <row r="88" spans="1:10" ht="12" customHeight="1" x14ac:dyDescent="0.35">
      <c r="A88" s="102"/>
      <c r="B88" s="102"/>
      <c r="C88" s="102"/>
      <c r="D88" s="102"/>
      <c r="E88" s="80"/>
      <c r="F88" s="80"/>
      <c r="G88" s="78"/>
      <c r="H88" s="78"/>
      <c r="I88" s="117"/>
      <c r="J88" s="121"/>
    </row>
    <row r="89" spans="1:10" ht="12" customHeight="1" x14ac:dyDescent="0.35">
      <c r="A89" s="102"/>
      <c r="B89" s="102"/>
      <c r="C89" s="102"/>
      <c r="D89" s="102"/>
      <c r="E89" s="80"/>
      <c r="F89" s="80"/>
      <c r="G89" s="78"/>
      <c r="H89" s="78"/>
      <c r="I89" s="117"/>
      <c r="J89" s="121"/>
    </row>
    <row r="90" spans="1:10" ht="12" customHeight="1" x14ac:dyDescent="0.35">
      <c r="A90" s="102"/>
      <c r="B90" s="102"/>
      <c r="C90" s="102"/>
      <c r="D90" s="102"/>
      <c r="E90" s="80"/>
      <c r="F90" s="80"/>
      <c r="G90" s="78"/>
      <c r="H90" s="78"/>
      <c r="I90" s="117"/>
      <c r="J90" s="121"/>
    </row>
    <row r="91" spans="1:10" ht="12" customHeight="1" x14ac:dyDescent="0.35">
      <c r="A91" s="102"/>
      <c r="B91" s="102"/>
      <c r="C91" s="102"/>
      <c r="D91" s="102"/>
      <c r="E91" s="80"/>
      <c r="F91" s="80"/>
      <c r="G91" s="78"/>
      <c r="H91" s="78"/>
      <c r="I91" s="117"/>
      <c r="J91" s="121"/>
    </row>
    <row r="92" spans="1:10" ht="12" customHeight="1" x14ac:dyDescent="0.35">
      <c r="A92" s="102"/>
      <c r="B92" s="102"/>
      <c r="C92" s="102"/>
      <c r="D92" s="102"/>
      <c r="E92" s="80"/>
      <c r="F92" s="80"/>
      <c r="G92" s="78"/>
      <c r="H92" s="78"/>
      <c r="I92" s="117"/>
      <c r="J92" s="121"/>
    </row>
    <row r="93" spans="1:10" ht="12" customHeight="1" x14ac:dyDescent="0.35">
      <c r="A93" s="102"/>
      <c r="B93" s="102"/>
      <c r="C93" s="102"/>
      <c r="D93" s="102"/>
      <c r="E93" s="80"/>
      <c r="F93" s="80"/>
      <c r="G93" s="78"/>
      <c r="H93" s="78"/>
      <c r="I93" s="117"/>
      <c r="J93" s="121"/>
    </row>
    <row r="94" spans="1:10" ht="12" customHeight="1" x14ac:dyDescent="0.35">
      <c r="A94" s="102"/>
      <c r="B94" s="102"/>
      <c r="C94" s="102"/>
      <c r="D94" s="102"/>
      <c r="E94" s="80"/>
      <c r="F94" s="80"/>
      <c r="G94" s="78"/>
      <c r="H94" s="78"/>
      <c r="I94" s="117"/>
      <c r="J94" s="121"/>
    </row>
    <row r="95" spans="1:10" ht="12" customHeight="1" x14ac:dyDescent="0.35">
      <c r="A95" s="102"/>
      <c r="B95" s="102"/>
      <c r="C95" s="102"/>
      <c r="D95" s="102"/>
      <c r="E95" s="80"/>
      <c r="F95" s="80"/>
      <c r="G95" s="78"/>
      <c r="H95" s="78"/>
      <c r="I95" s="117"/>
      <c r="J95" s="121"/>
    </row>
    <row r="96" spans="1:10" ht="12" customHeight="1" x14ac:dyDescent="0.35">
      <c r="A96" s="102"/>
      <c r="B96" s="102"/>
      <c r="C96" s="102"/>
      <c r="D96" s="102"/>
      <c r="E96" s="80"/>
      <c r="F96" s="80"/>
      <c r="G96" s="78"/>
      <c r="H96" s="78"/>
      <c r="I96" s="117"/>
      <c r="J96" s="121"/>
    </row>
    <row r="97" spans="1:10" ht="12" customHeight="1" x14ac:dyDescent="0.35">
      <c r="A97" s="102"/>
      <c r="B97" s="102"/>
      <c r="C97" s="102"/>
      <c r="D97" s="102"/>
      <c r="E97" s="80"/>
      <c r="F97" s="80"/>
      <c r="G97" s="78"/>
      <c r="H97" s="78"/>
      <c r="I97" s="117"/>
      <c r="J97" s="121"/>
    </row>
    <row r="98" spans="1:10" ht="12" customHeight="1" x14ac:dyDescent="0.35">
      <c r="A98" s="102"/>
      <c r="B98" s="102"/>
      <c r="C98" s="102"/>
      <c r="D98" s="102"/>
      <c r="E98" s="80"/>
      <c r="F98" s="80"/>
      <c r="G98" s="78"/>
      <c r="H98" s="78"/>
      <c r="I98" s="117"/>
      <c r="J98" s="121"/>
    </row>
    <row r="99" spans="1:10" s="15" customFormat="1" ht="12" customHeight="1" x14ac:dyDescent="0.35">
      <c r="A99" s="102"/>
      <c r="B99" s="102"/>
      <c r="C99" s="102"/>
      <c r="D99" s="102"/>
      <c r="E99" s="80"/>
      <c r="F99" s="80"/>
      <c r="G99" s="78"/>
      <c r="H99" s="78"/>
      <c r="I99" s="117"/>
      <c r="J99" s="121"/>
    </row>
    <row r="100" spans="1:10" ht="12" customHeight="1" x14ac:dyDescent="0.35">
      <c r="A100" s="102"/>
      <c r="B100" s="102"/>
      <c r="C100" s="102"/>
      <c r="D100" s="102"/>
      <c r="E100" s="80"/>
      <c r="F100" s="80"/>
      <c r="G100" s="78"/>
      <c r="H100" s="78"/>
      <c r="I100" s="117"/>
      <c r="J100" s="121"/>
    </row>
    <row r="101" spans="1:10" ht="12" customHeight="1" x14ac:dyDescent="0.35">
      <c r="A101" s="102"/>
      <c r="B101" s="102"/>
      <c r="C101" s="102"/>
      <c r="D101" s="102"/>
      <c r="E101" s="80"/>
      <c r="F101" s="80"/>
      <c r="G101" s="78"/>
      <c r="H101" s="78"/>
      <c r="I101" s="117"/>
      <c r="J101" s="121"/>
    </row>
    <row r="102" spans="1:10" ht="12" customHeight="1" x14ac:dyDescent="0.35">
      <c r="A102" s="102"/>
      <c r="B102" s="102"/>
      <c r="C102" s="102"/>
      <c r="D102" s="102"/>
      <c r="E102" s="80"/>
      <c r="F102" s="80"/>
      <c r="G102" s="78"/>
      <c r="H102" s="78"/>
      <c r="I102" s="117"/>
      <c r="J102" s="121"/>
    </row>
    <row r="103" spans="1:10" ht="12" customHeight="1" x14ac:dyDescent="0.35">
      <c r="A103" s="102"/>
      <c r="B103" s="102"/>
      <c r="C103" s="102"/>
      <c r="D103" s="102"/>
      <c r="E103" s="80"/>
      <c r="F103" s="80"/>
      <c r="G103" s="78"/>
      <c r="H103" s="78"/>
      <c r="I103" s="117"/>
      <c r="J103" s="121"/>
    </row>
    <row r="104" spans="1:10" ht="12" customHeight="1" x14ac:dyDescent="0.35">
      <c r="A104" s="102"/>
      <c r="B104" s="102"/>
      <c r="C104" s="102"/>
      <c r="D104" s="102"/>
      <c r="E104" s="80"/>
      <c r="F104" s="80"/>
      <c r="G104" s="78"/>
      <c r="H104" s="78"/>
      <c r="I104" s="117"/>
      <c r="J104" s="121"/>
    </row>
    <row r="105" spans="1:10" ht="12" customHeight="1" x14ac:dyDescent="0.35">
      <c r="A105" s="102"/>
      <c r="B105" s="102"/>
      <c r="C105" s="102"/>
      <c r="D105" s="102"/>
      <c r="E105" s="80"/>
      <c r="F105" s="80"/>
      <c r="G105" s="78"/>
      <c r="H105" s="78"/>
      <c r="I105" s="117"/>
      <c r="J105" s="121"/>
    </row>
    <row r="106" spans="1:10" ht="12" customHeight="1" x14ac:dyDescent="0.35">
      <c r="A106" s="102"/>
      <c r="B106" s="102"/>
      <c r="C106" s="102"/>
      <c r="D106" s="102"/>
      <c r="E106" s="80"/>
      <c r="F106" s="80"/>
      <c r="G106" s="78"/>
      <c r="H106" s="78"/>
      <c r="I106" s="117"/>
      <c r="J106" s="121"/>
    </row>
    <row r="107" spans="1:10" ht="12" customHeight="1" x14ac:dyDescent="0.35">
      <c r="A107" s="102"/>
      <c r="B107" s="102"/>
      <c r="C107" s="102"/>
      <c r="D107" s="102"/>
      <c r="E107" s="80"/>
      <c r="F107" s="80"/>
      <c r="G107" s="78"/>
      <c r="H107" s="78"/>
      <c r="I107" s="117"/>
      <c r="J107" s="121"/>
    </row>
    <row r="108" spans="1:10" ht="12" customHeight="1" x14ac:dyDescent="0.35">
      <c r="A108" s="102"/>
      <c r="B108" s="102"/>
      <c r="C108" s="102"/>
      <c r="D108" s="102"/>
      <c r="E108" s="80"/>
      <c r="F108" s="80"/>
      <c r="G108" s="78"/>
      <c r="H108" s="78"/>
      <c r="I108" s="117"/>
      <c r="J108" s="121"/>
    </row>
    <row r="109" spans="1:10" ht="12" customHeight="1" x14ac:dyDescent="0.35">
      <c r="A109" s="102"/>
      <c r="B109" s="102"/>
      <c r="C109" s="102"/>
      <c r="D109" s="102"/>
      <c r="E109" s="80"/>
      <c r="F109" s="80"/>
      <c r="G109" s="78"/>
      <c r="H109" s="78"/>
      <c r="I109" s="117"/>
      <c r="J109" s="121"/>
    </row>
    <row r="110" spans="1:10" ht="12" customHeight="1" x14ac:dyDescent="0.35">
      <c r="A110" s="102"/>
      <c r="B110" s="102"/>
      <c r="C110" s="102"/>
      <c r="D110" s="102"/>
      <c r="E110" s="80"/>
      <c r="F110" s="80"/>
      <c r="G110" s="78"/>
      <c r="H110" s="78"/>
      <c r="I110" s="117"/>
      <c r="J110" s="121"/>
    </row>
    <row r="111" spans="1:10" ht="12" customHeight="1" x14ac:dyDescent="0.35">
      <c r="A111" s="102"/>
      <c r="B111" s="102"/>
      <c r="C111" s="102"/>
      <c r="D111" s="102"/>
      <c r="E111" s="80"/>
      <c r="F111" s="80"/>
      <c r="G111" s="78"/>
      <c r="H111" s="78"/>
      <c r="I111" s="117"/>
      <c r="J111" s="121"/>
    </row>
    <row r="112" spans="1:10" ht="12" customHeight="1" x14ac:dyDescent="0.35">
      <c r="A112" s="102"/>
      <c r="B112" s="102"/>
      <c r="C112" s="102"/>
      <c r="D112" s="102"/>
      <c r="E112" s="80"/>
      <c r="F112" s="80"/>
      <c r="G112" s="78"/>
      <c r="H112" s="78"/>
      <c r="I112" s="117"/>
      <c r="J112" s="121"/>
    </row>
    <row r="113" spans="1:10" ht="12" customHeight="1" x14ac:dyDescent="0.35">
      <c r="A113" s="102"/>
      <c r="B113" s="102"/>
      <c r="C113" s="102"/>
      <c r="D113" s="102"/>
      <c r="E113" s="80"/>
      <c r="F113" s="80"/>
      <c r="G113" s="78"/>
      <c r="H113" s="78"/>
      <c r="I113" s="117"/>
      <c r="J113" s="121"/>
    </row>
    <row r="114" spans="1:10" ht="12" customHeight="1" x14ac:dyDescent="0.35">
      <c r="A114" s="102"/>
      <c r="B114" s="102"/>
      <c r="C114" s="102"/>
      <c r="D114" s="102"/>
      <c r="E114" s="80"/>
      <c r="F114" s="80"/>
      <c r="G114" s="78"/>
      <c r="H114" s="78"/>
      <c r="I114" s="117"/>
      <c r="J114" s="121"/>
    </row>
    <row r="115" spans="1:10" ht="12" customHeight="1" x14ac:dyDescent="0.35">
      <c r="A115" s="102"/>
      <c r="B115" s="102"/>
      <c r="C115" s="102"/>
      <c r="D115" s="102"/>
      <c r="E115" s="80"/>
      <c r="F115" s="80"/>
      <c r="G115" s="78"/>
      <c r="H115" s="78"/>
      <c r="I115" s="117"/>
      <c r="J115" s="121"/>
    </row>
    <row r="116" spans="1:10" ht="12" customHeight="1" x14ac:dyDescent="0.35">
      <c r="A116" s="102"/>
      <c r="B116" s="102"/>
      <c r="C116" s="102"/>
      <c r="D116" s="102"/>
      <c r="E116" s="80"/>
      <c r="F116" s="80"/>
      <c r="G116" s="78"/>
      <c r="H116" s="78"/>
      <c r="I116" s="117"/>
      <c r="J116" s="121"/>
    </row>
    <row r="117" spans="1:10" ht="12" customHeight="1" x14ac:dyDescent="0.35">
      <c r="A117" s="102"/>
      <c r="B117" s="102"/>
      <c r="C117" s="102"/>
      <c r="D117" s="102"/>
      <c r="E117" s="80"/>
      <c r="F117" s="80"/>
      <c r="G117" s="78"/>
      <c r="H117" s="78"/>
      <c r="I117" s="117"/>
      <c r="J117" s="121"/>
    </row>
    <row r="118" spans="1:10" ht="12" customHeight="1" x14ac:dyDescent="0.35">
      <c r="A118" s="102"/>
      <c r="B118" s="102"/>
      <c r="C118" s="102"/>
      <c r="D118" s="102"/>
      <c r="E118" s="80"/>
      <c r="F118" s="80"/>
      <c r="G118" s="78"/>
      <c r="H118" s="78"/>
      <c r="I118" s="117"/>
      <c r="J118" s="121"/>
    </row>
    <row r="119" spans="1:10" ht="12" customHeight="1" x14ac:dyDescent="0.35">
      <c r="A119" s="102"/>
      <c r="B119" s="102"/>
      <c r="C119" s="102"/>
      <c r="D119" s="102"/>
      <c r="E119" s="80"/>
      <c r="F119" s="80"/>
      <c r="G119" s="78"/>
      <c r="H119" s="78"/>
      <c r="I119" s="117"/>
      <c r="J119" s="121"/>
    </row>
    <row r="120" spans="1:10" ht="12" customHeight="1" x14ac:dyDescent="0.35">
      <c r="A120" s="102"/>
      <c r="B120" s="102"/>
      <c r="C120" s="102"/>
      <c r="D120" s="102"/>
      <c r="E120" s="80"/>
      <c r="F120" s="80"/>
      <c r="G120" s="78"/>
      <c r="H120" s="78"/>
      <c r="I120" s="117"/>
      <c r="J120" s="121"/>
    </row>
    <row r="121" spans="1:10" ht="12" customHeight="1" x14ac:dyDescent="0.35">
      <c r="A121" s="102"/>
      <c r="B121" s="102"/>
      <c r="C121" s="102"/>
      <c r="D121" s="102"/>
      <c r="E121" s="80"/>
      <c r="F121" s="80"/>
      <c r="G121" s="78"/>
      <c r="H121" s="78"/>
      <c r="I121" s="117"/>
      <c r="J121" s="121"/>
    </row>
    <row r="122" spans="1:10" ht="12" customHeight="1" x14ac:dyDescent="0.35">
      <c r="A122" s="102"/>
      <c r="B122" s="102"/>
      <c r="C122" s="102"/>
      <c r="D122" s="102"/>
      <c r="E122" s="80"/>
      <c r="F122" s="80"/>
      <c r="G122" s="78"/>
      <c r="H122" s="78"/>
      <c r="I122" s="117"/>
      <c r="J122" s="121"/>
    </row>
    <row r="123" spans="1:10" ht="12" customHeight="1" x14ac:dyDescent="0.35">
      <c r="A123" s="102"/>
      <c r="B123" s="102"/>
      <c r="C123" s="102"/>
      <c r="D123" s="102"/>
      <c r="E123" s="80"/>
      <c r="F123" s="80"/>
      <c r="G123" s="78"/>
      <c r="H123" s="78"/>
      <c r="I123" s="117"/>
      <c r="J123" s="121"/>
    </row>
    <row r="124" spans="1:10" ht="12" customHeight="1" x14ac:dyDescent="0.35">
      <c r="A124" s="102"/>
      <c r="B124" s="102"/>
      <c r="C124" s="102"/>
      <c r="D124" s="102"/>
      <c r="E124" s="80"/>
      <c r="F124" s="80"/>
      <c r="G124" s="78"/>
      <c r="H124" s="78"/>
      <c r="I124" s="117"/>
      <c r="J124" s="121"/>
    </row>
    <row r="125" spans="1:10" ht="12" customHeight="1" x14ac:dyDescent="0.35">
      <c r="A125" s="102"/>
      <c r="B125" s="102"/>
      <c r="C125" s="102"/>
      <c r="D125" s="102"/>
      <c r="E125" s="80"/>
      <c r="F125" s="80"/>
      <c r="G125" s="78"/>
      <c r="H125" s="78"/>
      <c r="I125" s="117"/>
      <c r="J125" s="121"/>
    </row>
    <row r="126" spans="1:10" ht="12" customHeight="1" x14ac:dyDescent="0.35">
      <c r="A126" s="102"/>
      <c r="B126" s="102"/>
      <c r="C126" s="102"/>
      <c r="D126" s="102"/>
      <c r="E126" s="80"/>
      <c r="F126" s="80"/>
      <c r="G126" s="78"/>
      <c r="H126" s="78"/>
      <c r="I126" s="117"/>
      <c r="J126" s="121"/>
    </row>
    <row r="127" spans="1:10" ht="12" customHeight="1" x14ac:dyDescent="0.35">
      <c r="A127" s="102"/>
      <c r="B127" s="102"/>
      <c r="C127" s="102"/>
      <c r="D127" s="102"/>
      <c r="E127" s="80"/>
      <c r="F127" s="80"/>
      <c r="G127" s="78"/>
      <c r="H127" s="78"/>
      <c r="I127" s="117"/>
      <c r="J127" s="121"/>
    </row>
    <row r="128" spans="1:10" ht="12" customHeight="1" x14ac:dyDescent="0.35">
      <c r="A128" s="102"/>
      <c r="B128" s="102"/>
      <c r="C128" s="102"/>
      <c r="D128" s="102"/>
      <c r="E128" s="80"/>
      <c r="F128" s="80"/>
      <c r="G128" s="78"/>
      <c r="H128" s="78"/>
      <c r="I128" s="117"/>
      <c r="J128" s="121"/>
    </row>
    <row r="129" spans="1:10" ht="12" customHeight="1" x14ac:dyDescent="0.35">
      <c r="A129" s="102"/>
      <c r="B129" s="102"/>
      <c r="C129" s="102"/>
      <c r="D129" s="102"/>
      <c r="E129" s="80"/>
      <c r="F129" s="80"/>
      <c r="G129" s="78"/>
      <c r="H129" s="78"/>
      <c r="I129" s="117"/>
      <c r="J129" s="121"/>
    </row>
    <row r="130" spans="1:10" ht="12" customHeight="1" x14ac:dyDescent="0.35">
      <c r="A130" s="102"/>
      <c r="B130" s="102"/>
      <c r="C130" s="102"/>
      <c r="D130" s="102"/>
      <c r="E130" s="80"/>
      <c r="F130" s="80"/>
      <c r="G130" s="78"/>
      <c r="H130" s="78"/>
      <c r="I130" s="117"/>
      <c r="J130" s="121"/>
    </row>
    <row r="131" spans="1:10" ht="12" customHeight="1" x14ac:dyDescent="0.35">
      <c r="A131" s="102"/>
      <c r="B131" s="102"/>
      <c r="C131" s="102"/>
      <c r="D131" s="102"/>
      <c r="E131" s="80"/>
      <c r="F131" s="80"/>
      <c r="G131" s="78"/>
      <c r="H131" s="78"/>
      <c r="I131" s="117"/>
      <c r="J131" s="121"/>
    </row>
    <row r="132" spans="1:10" ht="12" customHeight="1" x14ac:dyDescent="0.35">
      <c r="A132" s="102"/>
      <c r="B132" s="102"/>
      <c r="C132" s="102"/>
      <c r="D132" s="102"/>
      <c r="E132" s="80"/>
      <c r="F132" s="80"/>
      <c r="G132" s="78"/>
      <c r="H132" s="78"/>
      <c r="I132" s="117"/>
      <c r="J132" s="121"/>
    </row>
    <row r="133" spans="1:10" ht="12" customHeight="1" x14ac:dyDescent="0.35">
      <c r="A133" s="102"/>
      <c r="B133" s="102"/>
      <c r="C133" s="102"/>
      <c r="D133" s="102"/>
      <c r="E133" s="80"/>
      <c r="F133" s="80"/>
      <c r="G133" s="78"/>
      <c r="H133" s="78"/>
      <c r="I133" s="117"/>
      <c r="J133" s="121"/>
    </row>
    <row r="134" spans="1:10" ht="12" customHeight="1" x14ac:dyDescent="0.35">
      <c r="A134" s="102"/>
      <c r="B134" s="102"/>
      <c r="C134" s="102"/>
      <c r="D134" s="102"/>
      <c r="E134" s="80"/>
      <c r="F134" s="80"/>
      <c r="G134" s="78"/>
      <c r="H134" s="78"/>
      <c r="I134" s="117"/>
      <c r="J134" s="121"/>
    </row>
    <row r="135" spans="1:10" ht="12" customHeight="1" x14ac:dyDescent="0.35">
      <c r="A135" s="102"/>
      <c r="B135" s="102"/>
      <c r="C135" s="102"/>
      <c r="D135" s="102"/>
      <c r="E135" s="80"/>
      <c r="F135" s="80"/>
      <c r="G135" s="78"/>
      <c r="H135" s="78"/>
      <c r="I135" s="117"/>
      <c r="J135" s="121"/>
    </row>
    <row r="136" spans="1:10" ht="12" customHeight="1" x14ac:dyDescent="0.35">
      <c r="A136" s="102"/>
      <c r="B136" s="102"/>
      <c r="C136" s="102"/>
      <c r="D136" s="102"/>
      <c r="E136" s="80"/>
      <c r="F136" s="80"/>
      <c r="G136" s="78"/>
      <c r="H136" s="78"/>
      <c r="I136" s="117"/>
      <c r="J136" s="121"/>
    </row>
    <row r="137" spans="1:10" ht="12" customHeight="1" x14ac:dyDescent="0.35">
      <c r="A137" s="102"/>
      <c r="B137" s="102"/>
      <c r="C137" s="102"/>
      <c r="D137" s="102"/>
      <c r="E137" s="80"/>
      <c r="F137" s="80"/>
      <c r="G137" s="78"/>
      <c r="H137" s="78"/>
      <c r="I137" s="117"/>
      <c r="J137" s="121"/>
    </row>
    <row r="138" spans="1:10" ht="12" customHeight="1" x14ac:dyDescent="0.35">
      <c r="A138" s="102"/>
      <c r="B138" s="102"/>
      <c r="C138" s="102"/>
      <c r="D138" s="102"/>
      <c r="E138" s="80"/>
      <c r="F138" s="80"/>
      <c r="G138" s="78"/>
      <c r="H138" s="78"/>
      <c r="I138" s="117"/>
      <c r="J138" s="121"/>
    </row>
    <row r="139" spans="1:10" ht="12" customHeight="1" x14ac:dyDescent="0.35">
      <c r="A139" s="102"/>
      <c r="B139" s="102"/>
      <c r="C139" s="102"/>
      <c r="D139" s="102"/>
      <c r="E139" s="80"/>
      <c r="F139" s="80"/>
      <c r="G139" s="78"/>
      <c r="H139" s="78"/>
      <c r="I139" s="117"/>
      <c r="J139" s="121"/>
    </row>
    <row r="140" spans="1:10" ht="12" customHeight="1" x14ac:dyDescent="0.35">
      <c r="A140" s="102"/>
      <c r="B140" s="102"/>
      <c r="C140" s="102"/>
      <c r="D140" s="102"/>
      <c r="E140" s="80"/>
      <c r="F140" s="80"/>
      <c r="G140" s="78"/>
      <c r="H140" s="78"/>
      <c r="I140" s="117"/>
      <c r="J140" s="121"/>
    </row>
    <row r="141" spans="1:10" ht="12" customHeight="1" x14ac:dyDescent="0.35">
      <c r="A141" s="102"/>
      <c r="B141" s="102"/>
      <c r="C141" s="102"/>
      <c r="D141" s="102"/>
      <c r="E141" s="80"/>
      <c r="F141" s="80"/>
      <c r="G141" s="78"/>
      <c r="H141" s="78"/>
      <c r="I141" s="117"/>
      <c r="J141" s="121"/>
    </row>
    <row r="142" spans="1:10" ht="12" customHeight="1" x14ac:dyDescent="0.35">
      <c r="A142" s="102"/>
      <c r="B142" s="102"/>
      <c r="C142" s="102"/>
      <c r="D142" s="102"/>
      <c r="E142" s="80"/>
      <c r="F142" s="80"/>
      <c r="G142" s="78"/>
      <c r="H142" s="78"/>
      <c r="I142" s="117"/>
      <c r="J142" s="121"/>
    </row>
    <row r="143" spans="1:10" ht="12" customHeight="1" x14ac:dyDescent="0.35">
      <c r="A143" s="102"/>
      <c r="B143" s="102"/>
      <c r="C143" s="102"/>
      <c r="D143" s="102"/>
      <c r="E143" s="80"/>
      <c r="F143" s="80"/>
      <c r="G143" s="78"/>
      <c r="H143" s="78"/>
      <c r="I143" s="117"/>
      <c r="J143" s="121"/>
    </row>
    <row r="144" spans="1:10" ht="12" customHeight="1" x14ac:dyDescent="0.35">
      <c r="A144" s="102"/>
      <c r="B144" s="102"/>
      <c r="C144" s="102"/>
      <c r="D144" s="102"/>
      <c r="E144" s="80"/>
      <c r="F144" s="80"/>
      <c r="G144" s="78"/>
      <c r="H144" s="78"/>
      <c r="I144" s="117"/>
      <c r="J144" s="121"/>
    </row>
    <row r="145" spans="1:10" ht="12" customHeight="1" x14ac:dyDescent="0.35">
      <c r="A145" s="102"/>
      <c r="B145" s="102"/>
      <c r="C145" s="102"/>
      <c r="D145" s="102"/>
      <c r="E145" s="80"/>
      <c r="F145" s="80"/>
      <c r="G145" s="78"/>
      <c r="H145" s="78"/>
      <c r="I145" s="117"/>
      <c r="J145" s="121"/>
    </row>
    <row r="146" spans="1:10" ht="12" customHeight="1" x14ac:dyDescent="0.35">
      <c r="A146" s="102"/>
      <c r="B146" s="102"/>
      <c r="C146" s="102"/>
      <c r="D146" s="102"/>
      <c r="E146" s="80"/>
      <c r="F146" s="80"/>
      <c r="G146" s="78"/>
      <c r="H146" s="78"/>
      <c r="I146" s="117"/>
      <c r="J146" s="121"/>
    </row>
    <row r="147" spans="1:10" ht="12" customHeight="1" x14ac:dyDescent="0.35">
      <c r="A147" s="102"/>
      <c r="B147" s="102"/>
      <c r="C147" s="102"/>
      <c r="D147" s="102"/>
      <c r="E147" s="80"/>
      <c r="F147" s="80"/>
      <c r="G147" s="78"/>
      <c r="H147" s="78"/>
      <c r="I147" s="117"/>
      <c r="J147" s="121"/>
    </row>
    <row r="148" spans="1:10" ht="12" customHeight="1" x14ac:dyDescent="0.35">
      <c r="A148" s="102"/>
      <c r="B148" s="102"/>
      <c r="C148" s="102"/>
      <c r="D148" s="102"/>
      <c r="E148" s="80"/>
      <c r="F148" s="80"/>
      <c r="G148" s="78"/>
      <c r="H148" s="78"/>
      <c r="I148" s="117"/>
      <c r="J148" s="121"/>
    </row>
    <row r="149" spans="1:10" ht="12" customHeight="1" x14ac:dyDescent="0.35">
      <c r="A149" s="102"/>
      <c r="B149" s="102"/>
      <c r="C149" s="102"/>
      <c r="D149" s="102"/>
      <c r="E149" s="80"/>
      <c r="F149" s="80"/>
      <c r="G149" s="78"/>
      <c r="H149" s="78"/>
      <c r="I149" s="117"/>
      <c r="J149" s="121"/>
    </row>
    <row r="150" spans="1:10" ht="12" customHeight="1" x14ac:dyDescent="0.35">
      <c r="A150" s="102"/>
      <c r="B150" s="102"/>
      <c r="C150" s="102"/>
      <c r="D150" s="102"/>
      <c r="E150" s="80"/>
      <c r="F150" s="80"/>
      <c r="G150" s="78"/>
      <c r="H150" s="78"/>
      <c r="I150" s="117"/>
      <c r="J150" s="121"/>
    </row>
    <row r="151" spans="1:10" ht="12" customHeight="1" x14ac:dyDescent="0.35">
      <c r="A151" s="102"/>
      <c r="B151" s="102"/>
      <c r="C151" s="102"/>
      <c r="D151" s="102"/>
      <c r="E151" s="80"/>
      <c r="F151" s="80"/>
      <c r="G151" s="78"/>
      <c r="H151" s="78"/>
      <c r="I151" s="117"/>
      <c r="J151" s="121"/>
    </row>
    <row r="152" spans="1:10" ht="12" customHeight="1" x14ac:dyDescent="0.35">
      <c r="A152" s="102"/>
      <c r="B152" s="102"/>
      <c r="C152" s="102"/>
      <c r="D152" s="102"/>
      <c r="E152" s="80"/>
      <c r="F152" s="80"/>
      <c r="G152" s="78"/>
      <c r="H152" s="78"/>
      <c r="I152" s="117"/>
      <c r="J152" s="121"/>
    </row>
    <row r="153" spans="1:10" ht="12" customHeight="1" x14ac:dyDescent="0.35">
      <c r="A153" s="102"/>
      <c r="B153" s="102"/>
      <c r="C153" s="102"/>
      <c r="D153" s="102"/>
      <c r="E153" s="80"/>
      <c r="F153" s="80"/>
      <c r="G153" s="78"/>
      <c r="H153" s="78"/>
      <c r="I153" s="117"/>
      <c r="J153" s="121"/>
    </row>
    <row r="154" spans="1:10" s="15" customFormat="1" ht="12" customHeight="1" x14ac:dyDescent="0.35">
      <c r="A154" s="102"/>
      <c r="B154" s="102"/>
      <c r="C154" s="102"/>
      <c r="D154" s="102"/>
      <c r="E154" s="80"/>
      <c r="F154" s="80"/>
      <c r="G154" s="78"/>
      <c r="H154" s="78"/>
      <c r="I154" s="117"/>
      <c r="J154" s="121"/>
    </row>
    <row r="155" spans="1:10" ht="12" customHeight="1" x14ac:dyDescent="0.35">
      <c r="A155" s="102"/>
      <c r="B155" s="102"/>
      <c r="C155" s="102"/>
      <c r="D155" s="102"/>
      <c r="E155" s="80"/>
      <c r="F155" s="80"/>
      <c r="G155" s="78"/>
      <c r="H155" s="78"/>
      <c r="I155" s="117"/>
      <c r="J155" s="121"/>
    </row>
    <row r="156" spans="1:10" ht="12" customHeight="1" x14ac:dyDescent="0.35">
      <c r="A156" s="102"/>
      <c r="B156" s="102"/>
      <c r="C156" s="102"/>
      <c r="D156" s="102"/>
      <c r="E156" s="80"/>
      <c r="F156" s="80"/>
      <c r="G156" s="78"/>
      <c r="H156" s="78"/>
      <c r="I156" s="117"/>
      <c r="J156" s="121"/>
    </row>
    <row r="157" spans="1:10" ht="12" customHeight="1" x14ac:dyDescent="0.35">
      <c r="A157" s="102"/>
      <c r="B157" s="102"/>
      <c r="C157" s="102"/>
      <c r="D157" s="102"/>
      <c r="E157" s="80"/>
      <c r="F157" s="80"/>
      <c r="G157" s="78"/>
      <c r="H157" s="78"/>
      <c r="I157" s="117"/>
      <c r="J157" s="121"/>
    </row>
    <row r="158" spans="1:10" ht="12" customHeight="1" x14ac:dyDescent="0.35">
      <c r="A158" s="102"/>
      <c r="B158" s="102"/>
      <c r="C158" s="102"/>
      <c r="D158" s="102"/>
      <c r="E158" s="80"/>
      <c r="F158" s="80"/>
      <c r="G158" s="78"/>
      <c r="H158" s="78"/>
      <c r="I158" s="117"/>
      <c r="J158" s="121"/>
    </row>
    <row r="159" spans="1:10" ht="12" customHeight="1" x14ac:dyDescent="0.35">
      <c r="A159" s="102"/>
      <c r="B159" s="102"/>
      <c r="C159" s="102"/>
      <c r="D159" s="102"/>
      <c r="E159" s="80"/>
      <c r="F159" s="80"/>
      <c r="G159" s="78"/>
      <c r="H159" s="78"/>
      <c r="I159" s="117"/>
      <c r="J159" s="121"/>
    </row>
    <row r="160" spans="1:10" ht="12" customHeight="1" x14ac:dyDescent="0.35">
      <c r="A160" s="102"/>
      <c r="B160" s="102"/>
      <c r="C160" s="102"/>
      <c r="D160" s="102"/>
      <c r="E160" s="80"/>
      <c r="F160" s="80"/>
      <c r="G160" s="78"/>
      <c r="H160" s="78"/>
      <c r="I160" s="117"/>
      <c r="J160" s="121"/>
    </row>
    <row r="161" spans="1:10" ht="12" customHeight="1" x14ac:dyDescent="0.35">
      <c r="A161" s="102"/>
      <c r="B161" s="102"/>
      <c r="C161" s="102"/>
      <c r="D161" s="102"/>
      <c r="E161" s="80"/>
      <c r="F161" s="80"/>
      <c r="G161" s="78"/>
      <c r="H161" s="78"/>
      <c r="I161" s="117"/>
      <c r="J161" s="121"/>
    </row>
    <row r="162" spans="1:10" ht="12" customHeight="1" x14ac:dyDescent="0.35">
      <c r="A162" s="102"/>
      <c r="B162" s="102"/>
      <c r="C162" s="102"/>
      <c r="D162" s="102"/>
      <c r="E162" s="80"/>
      <c r="F162" s="80"/>
      <c r="G162" s="78"/>
      <c r="H162" s="78"/>
      <c r="I162" s="117"/>
      <c r="J162" s="121"/>
    </row>
    <row r="163" spans="1:10" ht="12" customHeight="1" x14ac:dyDescent="0.35">
      <c r="A163" s="102"/>
      <c r="B163" s="102"/>
      <c r="C163" s="102"/>
      <c r="D163" s="102"/>
      <c r="E163" s="80"/>
      <c r="F163" s="80"/>
      <c r="G163" s="78"/>
      <c r="H163" s="78"/>
      <c r="I163" s="117"/>
      <c r="J163" s="121"/>
    </row>
    <row r="164" spans="1:10" ht="12" customHeight="1" x14ac:dyDescent="0.35">
      <c r="A164" s="102"/>
      <c r="B164" s="102"/>
      <c r="C164" s="102"/>
      <c r="D164" s="102"/>
      <c r="E164" s="80"/>
      <c r="F164" s="80"/>
      <c r="G164" s="78"/>
      <c r="H164" s="78"/>
      <c r="I164" s="117"/>
      <c r="J164" s="121"/>
    </row>
    <row r="165" spans="1:10" ht="12" customHeight="1" x14ac:dyDescent="0.35">
      <c r="A165" s="102"/>
      <c r="B165" s="102"/>
      <c r="C165" s="102"/>
      <c r="D165" s="102"/>
      <c r="E165" s="80"/>
      <c r="F165" s="80"/>
      <c r="G165" s="78"/>
      <c r="H165" s="78"/>
      <c r="I165" s="117"/>
      <c r="J165" s="121"/>
    </row>
    <row r="166" spans="1:10" ht="12" customHeight="1" x14ac:dyDescent="0.35">
      <c r="A166" s="102"/>
      <c r="B166" s="102"/>
      <c r="C166" s="102"/>
      <c r="D166" s="102"/>
      <c r="E166" s="80"/>
      <c r="F166" s="80"/>
      <c r="G166" s="78"/>
      <c r="H166" s="78"/>
      <c r="I166" s="117"/>
      <c r="J166" s="121"/>
    </row>
    <row r="167" spans="1:10" ht="12" customHeight="1" x14ac:dyDescent="0.35">
      <c r="A167" s="102"/>
      <c r="B167" s="102"/>
      <c r="C167" s="102"/>
      <c r="D167" s="102"/>
      <c r="E167" s="80"/>
      <c r="F167" s="80"/>
      <c r="G167" s="78"/>
      <c r="H167" s="78"/>
      <c r="I167" s="117"/>
      <c r="J167" s="121"/>
    </row>
    <row r="168" spans="1:10" ht="12" customHeight="1" x14ac:dyDescent="0.35">
      <c r="A168" s="102"/>
      <c r="B168" s="102"/>
      <c r="C168" s="102"/>
      <c r="D168" s="102"/>
      <c r="E168" s="80"/>
      <c r="F168" s="80"/>
      <c r="G168" s="78"/>
      <c r="H168" s="78"/>
      <c r="I168" s="117"/>
      <c r="J168" s="121"/>
    </row>
    <row r="169" spans="1:10" ht="12" customHeight="1" x14ac:dyDescent="0.35">
      <c r="A169" s="102"/>
      <c r="B169" s="102"/>
      <c r="C169" s="102"/>
      <c r="D169" s="102"/>
      <c r="E169" s="80"/>
      <c r="F169" s="80"/>
      <c r="G169" s="78"/>
      <c r="H169" s="78"/>
      <c r="I169" s="117"/>
      <c r="J169" s="121"/>
    </row>
    <row r="170" spans="1:10" ht="12" customHeight="1" x14ac:dyDescent="0.35">
      <c r="A170" s="102"/>
      <c r="B170" s="102"/>
      <c r="C170" s="102"/>
      <c r="D170" s="102"/>
      <c r="E170" s="80"/>
      <c r="F170" s="80"/>
      <c r="G170" s="78"/>
      <c r="H170" s="78"/>
      <c r="I170" s="117"/>
      <c r="J170" s="121"/>
    </row>
    <row r="171" spans="1:10" ht="12" customHeight="1" x14ac:dyDescent="0.35">
      <c r="A171" s="102"/>
      <c r="B171" s="102"/>
      <c r="C171" s="102"/>
      <c r="D171" s="102"/>
      <c r="E171" s="80"/>
      <c r="F171" s="80"/>
      <c r="G171" s="78"/>
      <c r="H171" s="78"/>
      <c r="I171" s="117"/>
      <c r="J171" s="121"/>
    </row>
    <row r="172" spans="1:10" ht="12" customHeight="1" x14ac:dyDescent="0.35">
      <c r="A172" s="102"/>
      <c r="B172" s="102"/>
      <c r="C172" s="102"/>
      <c r="D172" s="102"/>
      <c r="E172" s="80"/>
      <c r="F172" s="80"/>
      <c r="G172" s="78"/>
      <c r="H172" s="78"/>
      <c r="I172" s="117"/>
      <c r="J172" s="121"/>
    </row>
    <row r="173" spans="1:10" ht="12" customHeight="1" x14ac:dyDescent="0.35">
      <c r="A173" s="102"/>
      <c r="B173" s="102"/>
      <c r="C173" s="102"/>
      <c r="D173" s="102"/>
      <c r="E173" s="80"/>
      <c r="F173" s="80"/>
      <c r="G173" s="78"/>
      <c r="H173" s="78"/>
      <c r="I173" s="117"/>
      <c r="J173" s="121"/>
    </row>
    <row r="174" spans="1:10" ht="12" customHeight="1" x14ac:dyDescent="0.35">
      <c r="A174" s="102"/>
      <c r="B174" s="102"/>
      <c r="C174" s="102"/>
      <c r="D174" s="102"/>
      <c r="E174" s="80"/>
      <c r="F174" s="80"/>
      <c r="G174" s="78"/>
      <c r="H174" s="78"/>
      <c r="I174" s="117"/>
      <c r="J174" s="121"/>
    </row>
    <row r="175" spans="1:10" ht="12" customHeight="1" x14ac:dyDescent="0.35">
      <c r="A175" s="102"/>
      <c r="B175" s="102"/>
      <c r="C175" s="102"/>
      <c r="D175" s="102"/>
      <c r="E175" s="80"/>
      <c r="F175" s="80"/>
      <c r="G175" s="78"/>
      <c r="H175" s="78"/>
      <c r="I175" s="117"/>
      <c r="J175" s="121"/>
    </row>
    <row r="176" spans="1:10" ht="12" customHeight="1" x14ac:dyDescent="0.35">
      <c r="A176" s="102"/>
      <c r="B176" s="102"/>
      <c r="C176" s="102"/>
      <c r="D176" s="102"/>
      <c r="E176" s="80"/>
      <c r="F176" s="80"/>
      <c r="G176" s="78"/>
      <c r="H176" s="78"/>
      <c r="I176" s="117"/>
      <c r="J176" s="121"/>
    </row>
    <row r="177" spans="1:10" ht="12" customHeight="1" x14ac:dyDescent="0.35">
      <c r="A177" s="102"/>
      <c r="B177" s="102"/>
      <c r="C177" s="102"/>
      <c r="D177" s="102"/>
      <c r="E177" s="80"/>
      <c r="F177" s="80"/>
      <c r="G177" s="78"/>
      <c r="H177" s="78"/>
      <c r="I177" s="117"/>
      <c r="J177" s="121"/>
    </row>
    <row r="178" spans="1:10" ht="12" customHeight="1" x14ac:dyDescent="0.35">
      <c r="A178" s="102"/>
      <c r="B178" s="102"/>
      <c r="C178" s="102"/>
      <c r="D178" s="102"/>
      <c r="E178" s="80"/>
      <c r="F178" s="80"/>
      <c r="G178" s="78"/>
      <c r="H178" s="78"/>
      <c r="I178" s="117"/>
      <c r="J178" s="121"/>
    </row>
    <row r="179" spans="1:10" ht="12" customHeight="1" x14ac:dyDescent="0.35">
      <c r="A179" s="102"/>
      <c r="B179" s="102"/>
      <c r="C179" s="102"/>
      <c r="D179" s="102"/>
      <c r="E179" s="80"/>
      <c r="F179" s="80"/>
      <c r="G179" s="78"/>
      <c r="H179" s="78"/>
      <c r="I179" s="117"/>
      <c r="J179" s="121"/>
    </row>
    <row r="180" spans="1:10" ht="12" customHeight="1" x14ac:dyDescent="0.35">
      <c r="A180" s="102"/>
      <c r="B180" s="102"/>
      <c r="C180" s="102"/>
      <c r="D180" s="102"/>
      <c r="E180" s="80"/>
      <c r="F180" s="80"/>
      <c r="G180" s="78"/>
      <c r="H180" s="78"/>
      <c r="I180" s="117"/>
      <c r="J180" s="121"/>
    </row>
    <row r="181" spans="1:10" ht="12" customHeight="1" x14ac:dyDescent="0.35">
      <c r="A181" s="102"/>
      <c r="B181" s="102"/>
      <c r="C181" s="102"/>
      <c r="D181" s="102"/>
      <c r="E181" s="80"/>
      <c r="F181" s="80"/>
      <c r="G181" s="78"/>
      <c r="H181" s="78"/>
      <c r="I181" s="117"/>
      <c r="J181" s="121"/>
    </row>
    <row r="182" spans="1:10" ht="12" customHeight="1" x14ac:dyDescent="0.35">
      <c r="A182" s="102"/>
      <c r="B182" s="102"/>
      <c r="C182" s="102"/>
      <c r="D182" s="102"/>
      <c r="E182" s="80"/>
      <c r="F182" s="80"/>
      <c r="G182" s="78"/>
      <c r="H182" s="78"/>
      <c r="I182" s="117"/>
      <c r="J182" s="121"/>
    </row>
    <row r="183" spans="1:10" ht="12" customHeight="1" x14ac:dyDescent="0.35">
      <c r="A183" s="102"/>
      <c r="B183" s="102"/>
      <c r="C183" s="102"/>
      <c r="D183" s="102"/>
      <c r="E183" s="80"/>
      <c r="F183" s="80"/>
      <c r="G183" s="78"/>
      <c r="H183" s="78"/>
      <c r="I183" s="117"/>
      <c r="J183" s="121"/>
    </row>
    <row r="184" spans="1:10" ht="12" customHeight="1" x14ac:dyDescent="0.35">
      <c r="A184" s="102"/>
      <c r="B184" s="102"/>
      <c r="C184" s="102"/>
      <c r="D184" s="102"/>
      <c r="E184" s="80"/>
      <c r="F184" s="80"/>
      <c r="G184" s="78"/>
      <c r="H184" s="78"/>
      <c r="I184" s="117"/>
      <c r="J184" s="121"/>
    </row>
    <row r="185" spans="1:10" ht="12" customHeight="1" x14ac:dyDescent="0.35">
      <c r="A185" s="102"/>
      <c r="B185" s="102"/>
      <c r="C185" s="102"/>
      <c r="D185" s="102"/>
      <c r="E185" s="80"/>
      <c r="F185" s="80"/>
      <c r="G185" s="78"/>
      <c r="H185" s="78"/>
      <c r="I185" s="117"/>
      <c r="J185" s="121"/>
    </row>
    <row r="186" spans="1:10" ht="12" customHeight="1" x14ac:dyDescent="0.35">
      <c r="A186" s="102"/>
      <c r="B186" s="102"/>
      <c r="C186" s="102"/>
      <c r="D186" s="102"/>
      <c r="E186" s="80"/>
      <c r="F186" s="80"/>
      <c r="G186" s="78"/>
      <c r="H186" s="78"/>
      <c r="I186" s="117"/>
      <c r="J186" s="121"/>
    </row>
    <row r="187" spans="1:10" ht="12" customHeight="1" x14ac:dyDescent="0.35">
      <c r="A187" s="102"/>
      <c r="B187" s="102"/>
      <c r="C187" s="102"/>
      <c r="D187" s="102"/>
      <c r="E187" s="80"/>
      <c r="F187" s="80"/>
      <c r="G187" s="78"/>
      <c r="H187" s="78"/>
      <c r="I187" s="117"/>
      <c r="J187" s="121"/>
    </row>
    <row r="188" spans="1:10" ht="12" customHeight="1" x14ac:dyDescent="0.35">
      <c r="A188" s="102"/>
      <c r="B188" s="102"/>
      <c r="C188" s="102"/>
      <c r="D188" s="102"/>
      <c r="E188" s="80"/>
      <c r="F188" s="80"/>
      <c r="G188" s="78"/>
      <c r="H188" s="78"/>
      <c r="I188" s="117"/>
      <c r="J188" s="121"/>
    </row>
    <row r="189" spans="1:10" ht="12" customHeight="1" x14ac:dyDescent="0.35">
      <c r="A189" s="102"/>
      <c r="B189" s="102"/>
      <c r="C189" s="102"/>
      <c r="D189" s="102"/>
      <c r="E189" s="80"/>
      <c r="F189" s="80"/>
      <c r="G189" s="78"/>
      <c r="H189" s="78"/>
      <c r="I189" s="117"/>
      <c r="J189" s="121"/>
    </row>
    <row r="190" spans="1:10" ht="12" customHeight="1" x14ac:dyDescent="0.35">
      <c r="A190" s="102"/>
      <c r="B190" s="102"/>
      <c r="C190" s="102"/>
      <c r="D190" s="102"/>
      <c r="E190" s="80"/>
      <c r="F190" s="80"/>
      <c r="G190" s="78"/>
      <c r="H190" s="78"/>
      <c r="I190" s="117"/>
      <c r="J190" s="121"/>
    </row>
    <row r="191" spans="1:10" ht="12" customHeight="1" x14ac:dyDescent="0.35">
      <c r="A191" s="102"/>
      <c r="B191" s="102"/>
      <c r="C191" s="102"/>
      <c r="D191" s="102"/>
      <c r="E191" s="80"/>
      <c r="F191" s="80"/>
      <c r="G191" s="78"/>
      <c r="H191" s="78"/>
      <c r="I191" s="117"/>
      <c r="J191" s="121"/>
    </row>
    <row r="192" spans="1:10" ht="12" customHeight="1" x14ac:dyDescent="0.35">
      <c r="A192" s="102"/>
      <c r="B192" s="102"/>
      <c r="C192" s="102"/>
      <c r="D192" s="102"/>
      <c r="E192" s="80"/>
      <c r="F192" s="80"/>
      <c r="G192" s="78"/>
      <c r="H192" s="78"/>
      <c r="I192" s="117"/>
      <c r="J192" s="121"/>
    </row>
    <row r="193" spans="1:10" ht="12" customHeight="1" x14ac:dyDescent="0.35">
      <c r="A193" s="102"/>
      <c r="B193" s="102"/>
      <c r="C193" s="102"/>
      <c r="D193" s="102"/>
      <c r="E193" s="80"/>
      <c r="F193" s="80"/>
      <c r="G193" s="78"/>
      <c r="H193" s="78"/>
      <c r="I193" s="117"/>
      <c r="J193" s="121"/>
    </row>
    <row r="194" spans="1:10" ht="12" customHeight="1" x14ac:dyDescent="0.35">
      <c r="A194" s="102"/>
      <c r="B194" s="102"/>
      <c r="C194" s="102"/>
      <c r="D194" s="102"/>
      <c r="E194" s="80"/>
      <c r="F194" s="80"/>
      <c r="G194" s="78"/>
      <c r="H194" s="78"/>
      <c r="I194" s="117"/>
      <c r="J194" s="121"/>
    </row>
    <row r="195" spans="1:10" ht="12" customHeight="1" x14ac:dyDescent="0.35">
      <c r="A195" s="102"/>
      <c r="B195" s="102"/>
      <c r="C195" s="102"/>
      <c r="D195" s="102"/>
      <c r="E195" s="80"/>
      <c r="F195" s="80"/>
      <c r="G195" s="78"/>
      <c r="H195" s="78"/>
      <c r="I195" s="117"/>
      <c r="J195" s="121"/>
    </row>
    <row r="196" spans="1:10" ht="12" customHeight="1" x14ac:dyDescent="0.35">
      <c r="A196" s="102"/>
      <c r="B196" s="102"/>
      <c r="C196" s="102"/>
      <c r="D196" s="102"/>
      <c r="E196" s="80"/>
      <c r="F196" s="80"/>
      <c r="G196" s="78"/>
      <c r="H196" s="78"/>
      <c r="I196" s="117"/>
      <c r="J196" s="121"/>
    </row>
    <row r="197" spans="1:10" ht="12" customHeight="1" x14ac:dyDescent="0.35">
      <c r="A197" s="102"/>
      <c r="B197" s="102"/>
      <c r="C197" s="102"/>
      <c r="D197" s="102"/>
      <c r="E197" s="80"/>
      <c r="F197" s="80"/>
      <c r="G197" s="78"/>
      <c r="H197" s="78"/>
      <c r="I197" s="117"/>
      <c r="J197" s="121"/>
    </row>
    <row r="198" spans="1:10" ht="12" customHeight="1" x14ac:dyDescent="0.35">
      <c r="A198" s="102"/>
      <c r="B198" s="102"/>
      <c r="C198" s="102"/>
      <c r="D198" s="102"/>
      <c r="E198" s="80"/>
      <c r="F198" s="80"/>
      <c r="G198" s="78"/>
      <c r="H198" s="78"/>
      <c r="I198" s="117"/>
      <c r="J198" s="121"/>
    </row>
    <row r="199" spans="1:10" ht="12" customHeight="1" x14ac:dyDescent="0.35">
      <c r="A199" s="102"/>
      <c r="B199" s="102"/>
      <c r="C199" s="102"/>
      <c r="D199" s="102"/>
      <c r="E199" s="80"/>
      <c r="F199" s="80"/>
      <c r="G199" s="78"/>
      <c r="H199" s="78"/>
      <c r="I199" s="117"/>
      <c r="J199" s="121"/>
    </row>
    <row r="200" spans="1:10" ht="12" customHeight="1" x14ac:dyDescent="0.35">
      <c r="A200" s="102"/>
      <c r="B200" s="102"/>
      <c r="C200" s="102"/>
      <c r="D200" s="102"/>
      <c r="E200" s="80"/>
      <c r="F200" s="80"/>
      <c r="G200" s="78"/>
      <c r="H200" s="78"/>
      <c r="I200" s="117"/>
      <c r="J200" s="121"/>
    </row>
    <row r="201" spans="1:10" ht="12" customHeight="1" x14ac:dyDescent="0.35">
      <c r="A201" s="102"/>
      <c r="B201" s="102"/>
      <c r="C201" s="102"/>
      <c r="D201" s="102"/>
      <c r="E201" s="80"/>
      <c r="F201" s="80"/>
      <c r="G201" s="78"/>
      <c r="H201" s="78"/>
      <c r="I201" s="117"/>
      <c r="J201" s="121"/>
    </row>
    <row r="202" spans="1:10" ht="12" customHeight="1" x14ac:dyDescent="0.35">
      <c r="A202" s="102"/>
      <c r="B202" s="102"/>
      <c r="C202" s="102"/>
      <c r="D202" s="102"/>
      <c r="E202" s="80"/>
      <c r="F202" s="80"/>
      <c r="G202" s="78"/>
      <c r="H202" s="78"/>
      <c r="I202" s="117"/>
      <c r="J202" s="121"/>
    </row>
    <row r="203" spans="1:10" ht="12" customHeight="1" x14ac:dyDescent="0.35">
      <c r="A203" s="102"/>
      <c r="B203" s="102"/>
      <c r="C203" s="102"/>
      <c r="D203" s="102"/>
      <c r="E203" s="80"/>
      <c r="F203" s="80"/>
      <c r="G203" s="78"/>
      <c r="H203" s="78"/>
      <c r="I203" s="117"/>
      <c r="J203" s="121"/>
    </row>
    <row r="204" spans="1:10" ht="12" customHeight="1" x14ac:dyDescent="0.35">
      <c r="A204" s="102"/>
      <c r="B204" s="102"/>
      <c r="C204" s="102"/>
      <c r="D204" s="102"/>
      <c r="E204" s="80"/>
      <c r="F204" s="80"/>
      <c r="G204" s="78"/>
      <c r="H204" s="78"/>
      <c r="I204" s="117"/>
      <c r="J204" s="121"/>
    </row>
    <row r="205" spans="1:10" ht="12" customHeight="1" x14ac:dyDescent="0.35">
      <c r="A205" s="102"/>
      <c r="B205" s="102"/>
      <c r="C205" s="102"/>
      <c r="D205" s="102"/>
      <c r="E205" s="80"/>
      <c r="F205" s="80"/>
      <c r="G205" s="78"/>
      <c r="H205" s="78"/>
      <c r="I205" s="117"/>
      <c r="J205" s="121"/>
    </row>
    <row r="206" spans="1:10" ht="12" customHeight="1" x14ac:dyDescent="0.35">
      <c r="A206" s="102"/>
      <c r="B206" s="102"/>
      <c r="C206" s="102"/>
      <c r="D206" s="102"/>
      <c r="E206" s="80"/>
      <c r="F206" s="80"/>
      <c r="G206" s="78"/>
      <c r="H206" s="78"/>
      <c r="I206" s="117"/>
      <c r="J206" s="121"/>
    </row>
    <row r="207" spans="1:10" ht="12" customHeight="1" x14ac:dyDescent="0.35">
      <c r="A207" s="102"/>
      <c r="B207" s="102"/>
      <c r="C207" s="102"/>
      <c r="D207" s="102"/>
      <c r="E207" s="80"/>
      <c r="F207" s="80"/>
      <c r="G207" s="78"/>
      <c r="H207" s="78"/>
      <c r="I207" s="117"/>
      <c r="J207" s="121"/>
    </row>
    <row r="208" spans="1:10" ht="12" customHeight="1" x14ac:dyDescent="0.35">
      <c r="A208" s="102"/>
      <c r="B208" s="102"/>
      <c r="C208" s="102"/>
      <c r="D208" s="102"/>
      <c r="E208" s="80"/>
      <c r="F208" s="80"/>
      <c r="G208" s="78"/>
      <c r="H208" s="78"/>
      <c r="I208" s="117"/>
      <c r="J208" s="121"/>
    </row>
    <row r="209" spans="1:10" ht="12" customHeight="1" x14ac:dyDescent="0.35">
      <c r="A209" s="102"/>
      <c r="B209" s="102"/>
      <c r="C209" s="102"/>
      <c r="D209" s="102"/>
      <c r="E209" s="80"/>
      <c r="F209" s="80"/>
      <c r="G209" s="78"/>
      <c r="H209" s="78"/>
      <c r="I209" s="117"/>
      <c r="J209" s="121"/>
    </row>
    <row r="210" spans="1:10" ht="12" customHeight="1" x14ac:dyDescent="0.35">
      <c r="A210" s="102"/>
      <c r="B210" s="102"/>
      <c r="C210" s="102"/>
      <c r="D210" s="102"/>
      <c r="E210" s="80"/>
      <c r="F210" s="80"/>
      <c r="G210" s="78"/>
      <c r="H210" s="78"/>
      <c r="I210" s="117"/>
      <c r="J210" s="121"/>
    </row>
    <row r="211" spans="1:10" ht="12" customHeight="1" x14ac:dyDescent="0.35">
      <c r="A211" s="102"/>
      <c r="B211" s="102"/>
      <c r="C211" s="102"/>
      <c r="D211" s="102"/>
      <c r="E211" s="80"/>
      <c r="F211" s="80"/>
      <c r="G211" s="78"/>
      <c r="H211" s="78"/>
      <c r="I211" s="117"/>
      <c r="J211" s="121"/>
    </row>
    <row r="212" spans="1:10" ht="12" customHeight="1" x14ac:dyDescent="0.35">
      <c r="A212" s="102"/>
      <c r="B212" s="102"/>
      <c r="C212" s="102"/>
      <c r="D212" s="102"/>
      <c r="E212" s="80"/>
      <c r="F212" s="80"/>
      <c r="G212" s="78"/>
      <c r="H212" s="78"/>
      <c r="I212" s="117"/>
      <c r="J212" s="121"/>
    </row>
    <row r="213" spans="1:10" ht="12" customHeight="1" x14ac:dyDescent="0.35">
      <c r="A213" s="102"/>
      <c r="B213" s="102"/>
      <c r="C213" s="102"/>
      <c r="D213" s="102"/>
      <c r="E213" s="80"/>
      <c r="F213" s="80"/>
      <c r="G213" s="78"/>
      <c r="H213" s="78"/>
      <c r="I213" s="117"/>
      <c r="J213" s="121"/>
    </row>
    <row r="214" spans="1:10" ht="12" customHeight="1" x14ac:dyDescent="0.35">
      <c r="A214" s="102"/>
      <c r="B214" s="102"/>
      <c r="C214" s="102"/>
      <c r="D214" s="102"/>
      <c r="E214" s="80"/>
      <c r="F214" s="80"/>
      <c r="G214" s="78"/>
      <c r="H214" s="78"/>
      <c r="I214" s="117"/>
      <c r="J214" s="121"/>
    </row>
    <row r="215" spans="1:10" ht="12" customHeight="1" x14ac:dyDescent="0.35">
      <c r="A215" s="102"/>
      <c r="B215" s="102"/>
      <c r="C215" s="102"/>
      <c r="D215" s="102"/>
      <c r="E215" s="80"/>
      <c r="F215" s="80"/>
      <c r="G215" s="78"/>
      <c r="H215" s="78"/>
      <c r="I215" s="117"/>
      <c r="J215" s="121"/>
    </row>
    <row r="216" spans="1:10" ht="12" customHeight="1" x14ac:dyDescent="0.35">
      <c r="A216" s="102"/>
      <c r="B216" s="102"/>
      <c r="C216" s="102"/>
      <c r="D216" s="102"/>
      <c r="E216" s="80"/>
      <c r="F216" s="80"/>
      <c r="G216" s="78"/>
      <c r="H216" s="78"/>
      <c r="I216" s="117"/>
      <c r="J216" s="121"/>
    </row>
    <row r="217" spans="1:10" ht="12" customHeight="1" x14ac:dyDescent="0.35">
      <c r="A217" s="102"/>
      <c r="B217" s="102"/>
      <c r="C217" s="102"/>
      <c r="D217" s="102"/>
      <c r="E217" s="80"/>
      <c r="F217" s="80"/>
      <c r="G217" s="78"/>
      <c r="H217" s="78"/>
      <c r="I217" s="117"/>
      <c r="J217" s="121"/>
    </row>
    <row r="218" spans="1:10" ht="12" customHeight="1" x14ac:dyDescent="0.35">
      <c r="A218" s="102"/>
      <c r="B218" s="102"/>
      <c r="C218" s="102"/>
      <c r="D218" s="102"/>
      <c r="E218" s="80"/>
      <c r="F218" s="80"/>
      <c r="G218" s="78"/>
      <c r="H218" s="78"/>
      <c r="I218" s="117"/>
      <c r="J218" s="121"/>
    </row>
    <row r="219" spans="1:10" ht="12" customHeight="1" x14ac:dyDescent="0.35">
      <c r="A219" s="102"/>
      <c r="B219" s="102"/>
      <c r="C219" s="102"/>
      <c r="D219" s="102"/>
      <c r="E219" s="80"/>
      <c r="F219" s="80"/>
      <c r="G219" s="78"/>
      <c r="H219" s="78"/>
      <c r="I219" s="117"/>
      <c r="J219" s="121"/>
    </row>
    <row r="220" spans="1:10" ht="12" customHeight="1" x14ac:dyDescent="0.35">
      <c r="A220" s="102"/>
      <c r="B220" s="102"/>
      <c r="C220" s="102"/>
      <c r="D220" s="102"/>
      <c r="E220" s="80"/>
      <c r="F220" s="80"/>
      <c r="G220" s="78"/>
      <c r="H220" s="78"/>
      <c r="I220" s="117"/>
      <c r="J220" s="121"/>
    </row>
    <row r="221" spans="1:10" ht="12" customHeight="1" x14ac:dyDescent="0.35">
      <c r="A221" s="102"/>
      <c r="B221" s="102"/>
      <c r="C221" s="102"/>
      <c r="D221" s="102"/>
      <c r="E221" s="80"/>
      <c r="F221" s="80"/>
      <c r="G221" s="78"/>
      <c r="H221" s="78"/>
      <c r="I221" s="117"/>
      <c r="J221" s="121"/>
    </row>
    <row r="222" spans="1:10" ht="12" customHeight="1" x14ac:dyDescent="0.35">
      <c r="A222" s="102"/>
      <c r="B222" s="102"/>
      <c r="C222" s="102"/>
      <c r="D222" s="102"/>
      <c r="E222" s="80"/>
      <c r="F222" s="80"/>
      <c r="G222" s="78"/>
      <c r="H222" s="78"/>
      <c r="I222" s="117"/>
      <c r="J222" s="121"/>
    </row>
    <row r="223" spans="1:10" ht="12" customHeight="1" x14ac:dyDescent="0.35">
      <c r="A223" s="102"/>
      <c r="B223" s="102"/>
      <c r="C223" s="102"/>
      <c r="D223" s="102"/>
      <c r="E223" s="80"/>
      <c r="F223" s="80"/>
      <c r="G223" s="78"/>
      <c r="H223" s="78"/>
      <c r="I223" s="117"/>
      <c r="J223" s="121"/>
    </row>
    <row r="224" spans="1:10" ht="12" customHeight="1" x14ac:dyDescent="0.35">
      <c r="A224" s="102"/>
      <c r="B224" s="102"/>
      <c r="C224" s="102"/>
      <c r="D224" s="102"/>
      <c r="E224" s="80"/>
      <c r="F224" s="80"/>
      <c r="G224" s="78"/>
      <c r="H224" s="78"/>
      <c r="I224" s="117"/>
      <c r="J224" s="121"/>
    </row>
    <row r="225" spans="1:10" ht="12" customHeight="1" x14ac:dyDescent="0.35">
      <c r="A225" s="102"/>
      <c r="B225" s="102"/>
      <c r="C225" s="102"/>
      <c r="D225" s="102"/>
      <c r="E225" s="80"/>
      <c r="F225" s="80"/>
      <c r="G225" s="78"/>
      <c r="H225" s="78"/>
      <c r="I225" s="117"/>
      <c r="J225" s="121"/>
    </row>
    <row r="226" spans="1:10" ht="12" customHeight="1" x14ac:dyDescent="0.35">
      <c r="A226" s="102"/>
      <c r="B226" s="102"/>
      <c r="C226" s="102"/>
      <c r="D226" s="102"/>
      <c r="E226" s="80"/>
      <c r="F226" s="80"/>
      <c r="G226" s="78"/>
      <c r="H226" s="78"/>
      <c r="I226" s="117"/>
      <c r="J226" s="121"/>
    </row>
    <row r="227" spans="1:10" ht="12" customHeight="1" x14ac:dyDescent="0.35">
      <c r="A227" s="102"/>
      <c r="B227" s="102"/>
      <c r="C227" s="102"/>
      <c r="D227" s="102"/>
      <c r="E227" s="80"/>
      <c r="F227" s="80"/>
      <c r="G227" s="78"/>
      <c r="H227" s="78"/>
      <c r="I227" s="117"/>
      <c r="J227" s="121"/>
    </row>
    <row r="228" spans="1:10" ht="12" customHeight="1" x14ac:dyDescent="0.35">
      <c r="A228" s="102"/>
      <c r="B228" s="102"/>
      <c r="C228" s="102"/>
      <c r="D228" s="102"/>
      <c r="E228" s="80"/>
      <c r="F228" s="80"/>
      <c r="G228" s="78"/>
      <c r="H228" s="78"/>
      <c r="I228" s="117"/>
      <c r="J228" s="121"/>
    </row>
    <row r="229" spans="1:10" ht="12" customHeight="1" x14ac:dyDescent="0.35">
      <c r="A229" s="102"/>
      <c r="B229" s="102"/>
      <c r="C229" s="102"/>
      <c r="D229" s="102"/>
      <c r="E229" s="80"/>
      <c r="F229" s="80"/>
      <c r="G229" s="78"/>
      <c r="H229" s="78"/>
      <c r="I229" s="117"/>
      <c r="J229" s="121"/>
    </row>
    <row r="230" spans="1:10" ht="12" customHeight="1" x14ac:dyDescent="0.35">
      <c r="A230" s="102"/>
      <c r="B230" s="102"/>
      <c r="C230" s="102"/>
      <c r="D230" s="102"/>
      <c r="E230" s="80"/>
      <c r="F230" s="80"/>
      <c r="G230" s="78"/>
      <c r="H230" s="78"/>
      <c r="I230" s="117"/>
      <c r="J230" s="121"/>
    </row>
    <row r="231" spans="1:10" ht="12" customHeight="1" x14ac:dyDescent="0.35">
      <c r="A231" s="102"/>
      <c r="B231" s="102"/>
      <c r="C231" s="102"/>
      <c r="D231" s="102"/>
      <c r="E231" s="80"/>
      <c r="F231" s="80"/>
      <c r="G231" s="78"/>
      <c r="H231" s="78"/>
      <c r="I231" s="117"/>
      <c r="J231" s="121"/>
    </row>
    <row r="232" spans="1:10" ht="12" customHeight="1" x14ac:dyDescent="0.35">
      <c r="A232" s="102"/>
      <c r="B232" s="102"/>
      <c r="C232" s="102"/>
      <c r="D232" s="102"/>
      <c r="E232" s="80"/>
      <c r="F232" s="80"/>
      <c r="G232" s="78"/>
      <c r="H232" s="78"/>
      <c r="I232" s="117"/>
      <c r="J232" s="121"/>
    </row>
    <row r="233" spans="1:10" ht="12" customHeight="1" x14ac:dyDescent="0.35">
      <c r="A233" s="102"/>
      <c r="B233" s="102"/>
      <c r="C233" s="102"/>
      <c r="D233" s="102"/>
      <c r="E233" s="80"/>
      <c r="F233" s="80"/>
      <c r="G233" s="78"/>
      <c r="H233" s="78"/>
      <c r="I233" s="117"/>
      <c r="J233" s="121"/>
    </row>
    <row r="234" spans="1:10" ht="12" customHeight="1" x14ac:dyDescent="0.35">
      <c r="A234" s="102"/>
      <c r="B234" s="102"/>
      <c r="C234" s="102"/>
      <c r="D234" s="102"/>
      <c r="E234" s="80"/>
      <c r="F234" s="80"/>
      <c r="G234" s="78"/>
      <c r="H234" s="78"/>
      <c r="I234" s="117"/>
      <c r="J234" s="121"/>
    </row>
    <row r="235" spans="1:10" ht="12" customHeight="1" x14ac:dyDescent="0.35">
      <c r="A235" s="102"/>
      <c r="B235" s="102"/>
      <c r="C235" s="102"/>
      <c r="D235" s="102"/>
      <c r="E235" s="80"/>
      <c r="F235" s="80"/>
      <c r="G235" s="78"/>
      <c r="H235" s="78"/>
      <c r="I235" s="117"/>
      <c r="J235" s="121"/>
    </row>
    <row r="236" spans="1:10" ht="12" customHeight="1" x14ac:dyDescent="0.35">
      <c r="A236" s="102"/>
      <c r="B236" s="102"/>
      <c r="C236" s="102"/>
      <c r="D236" s="102"/>
      <c r="E236" s="80"/>
      <c r="F236" s="80"/>
      <c r="G236" s="78"/>
      <c r="H236" s="78"/>
      <c r="I236" s="117"/>
      <c r="J236" s="121"/>
    </row>
    <row r="237" spans="1:10" ht="12" customHeight="1" x14ac:dyDescent="0.35">
      <c r="A237" s="102"/>
      <c r="B237" s="102"/>
      <c r="C237" s="102"/>
      <c r="D237" s="102"/>
      <c r="E237" s="80"/>
      <c r="F237" s="80"/>
      <c r="G237" s="78"/>
      <c r="H237" s="78"/>
      <c r="I237" s="117"/>
      <c r="J237" s="121"/>
    </row>
    <row r="238" spans="1:10" ht="12" customHeight="1" x14ac:dyDescent="0.35">
      <c r="A238" s="102"/>
      <c r="B238" s="102"/>
      <c r="C238" s="102"/>
      <c r="D238" s="102"/>
      <c r="E238" s="80"/>
      <c r="F238" s="80"/>
      <c r="G238" s="78"/>
      <c r="H238" s="78"/>
      <c r="I238" s="117"/>
      <c r="J238" s="121"/>
    </row>
    <row r="239" spans="1:10" ht="12" customHeight="1" x14ac:dyDescent="0.35">
      <c r="A239" s="102"/>
      <c r="B239" s="102"/>
      <c r="C239" s="102"/>
      <c r="D239" s="102"/>
      <c r="E239" s="80"/>
      <c r="F239" s="80"/>
      <c r="G239" s="78"/>
      <c r="H239" s="78"/>
      <c r="I239" s="117"/>
      <c r="J239" s="121"/>
    </row>
    <row r="240" spans="1:10" ht="12" customHeight="1" x14ac:dyDescent="0.35">
      <c r="A240" s="102"/>
      <c r="B240" s="102"/>
      <c r="C240" s="102"/>
      <c r="D240" s="102"/>
      <c r="E240" s="80"/>
      <c r="F240" s="80"/>
      <c r="G240" s="78"/>
      <c r="H240" s="78"/>
      <c r="I240" s="117"/>
      <c r="J240" s="121"/>
    </row>
    <row r="241" spans="1:10" ht="12" customHeight="1" x14ac:dyDescent="0.35">
      <c r="A241" s="102"/>
      <c r="B241" s="102"/>
      <c r="C241" s="102"/>
      <c r="D241" s="102"/>
      <c r="E241" s="80"/>
      <c r="F241" s="80"/>
      <c r="G241" s="78"/>
      <c r="H241" s="78"/>
      <c r="I241" s="117"/>
      <c r="J241" s="121"/>
    </row>
    <row r="242" spans="1:10" ht="12" customHeight="1" x14ac:dyDescent="0.35">
      <c r="A242" s="102"/>
      <c r="B242" s="102"/>
      <c r="C242" s="102"/>
      <c r="D242" s="102"/>
      <c r="E242" s="80"/>
      <c r="F242" s="80"/>
      <c r="G242" s="78"/>
      <c r="H242" s="78"/>
      <c r="I242" s="117"/>
      <c r="J242" s="121"/>
    </row>
    <row r="243" spans="1:10" ht="12" customHeight="1" x14ac:dyDescent="0.35">
      <c r="A243" s="102"/>
      <c r="B243" s="102"/>
      <c r="C243" s="102"/>
      <c r="D243" s="102"/>
      <c r="E243" s="80"/>
      <c r="F243" s="80"/>
      <c r="G243" s="78"/>
      <c r="H243" s="78"/>
      <c r="I243" s="117"/>
      <c r="J243" s="121"/>
    </row>
    <row r="244" spans="1:10" ht="12" customHeight="1" x14ac:dyDescent="0.35">
      <c r="A244" s="102"/>
      <c r="B244" s="102"/>
      <c r="C244" s="102"/>
      <c r="D244" s="102"/>
      <c r="E244" s="80"/>
      <c r="F244" s="80"/>
      <c r="G244" s="78"/>
      <c r="H244" s="78"/>
      <c r="I244" s="117"/>
      <c r="J244" s="121"/>
    </row>
    <row r="245" spans="1:10" ht="12" customHeight="1" x14ac:dyDescent="0.35">
      <c r="A245" s="102"/>
      <c r="B245" s="102"/>
      <c r="C245" s="102"/>
      <c r="D245" s="102"/>
      <c r="E245" s="80"/>
      <c r="F245" s="80"/>
      <c r="G245" s="78"/>
      <c r="H245" s="78"/>
      <c r="I245" s="117"/>
      <c r="J245" s="121"/>
    </row>
    <row r="246" spans="1:10" ht="12" customHeight="1" x14ac:dyDescent="0.35">
      <c r="A246" s="102"/>
      <c r="B246" s="102"/>
      <c r="C246" s="102"/>
      <c r="D246" s="102"/>
      <c r="E246" s="80"/>
      <c r="F246" s="80"/>
      <c r="G246" s="78"/>
      <c r="H246" s="78"/>
      <c r="I246" s="117"/>
      <c r="J246" s="121"/>
    </row>
    <row r="247" spans="1:10" ht="12" customHeight="1" x14ac:dyDescent="0.35">
      <c r="A247" s="103"/>
      <c r="B247" s="103"/>
      <c r="C247" s="103"/>
      <c r="D247" s="103"/>
      <c r="E247" s="22"/>
      <c r="F247" s="59"/>
      <c r="G247" s="78"/>
      <c r="H247" s="78"/>
      <c r="I247" s="117"/>
      <c r="J247" s="121"/>
    </row>
    <row r="248" spans="1:10" ht="12" customHeight="1" x14ac:dyDescent="0.35">
      <c r="A248" s="103"/>
      <c r="B248" s="103"/>
      <c r="C248" s="103"/>
      <c r="D248" s="103"/>
      <c r="E248" s="22"/>
      <c r="F248" s="59"/>
      <c r="G248" s="59"/>
      <c r="H248" s="23"/>
    </row>
    <row r="249" spans="1:10" ht="12" customHeight="1" x14ac:dyDescent="0.35">
      <c r="A249" s="103"/>
      <c r="B249" s="103"/>
      <c r="C249" s="103"/>
      <c r="D249" s="103"/>
      <c r="E249" s="22"/>
      <c r="F249" s="59"/>
      <c r="G249" s="59"/>
      <c r="H249" s="23"/>
    </row>
    <row r="250" spans="1:10" ht="12" customHeight="1" x14ac:dyDescent="0.35">
      <c r="A250" s="103"/>
      <c r="B250" s="103"/>
      <c r="C250" s="103"/>
      <c r="D250" s="103"/>
      <c r="E250" s="22"/>
      <c r="F250" s="59"/>
      <c r="G250" s="59"/>
      <c r="H250" s="23"/>
    </row>
    <row r="251" spans="1:10" ht="12" customHeight="1" x14ac:dyDescent="0.35">
      <c r="A251" s="103"/>
      <c r="B251" s="103"/>
      <c r="C251" s="103"/>
      <c r="D251" s="103"/>
      <c r="E251" s="22"/>
      <c r="F251" s="59"/>
      <c r="G251" s="59"/>
      <c r="H251" s="23"/>
    </row>
    <row r="252" spans="1:10" ht="12" customHeight="1" x14ac:dyDescent="0.35">
      <c r="A252" s="103"/>
      <c r="B252" s="103"/>
      <c r="C252" s="103"/>
      <c r="D252" s="103"/>
      <c r="E252" s="22"/>
      <c r="F252" s="59"/>
      <c r="G252" s="59"/>
      <c r="H252" s="23"/>
    </row>
    <row r="253" spans="1:10" ht="12" customHeight="1" x14ac:dyDescent="0.35">
      <c r="A253" s="103"/>
      <c r="B253" s="103"/>
      <c r="C253" s="103"/>
      <c r="D253" s="103"/>
      <c r="E253" s="22"/>
      <c r="F253" s="59"/>
      <c r="G253" s="59"/>
      <c r="H253" s="23"/>
    </row>
    <row r="254" spans="1:10" ht="12" customHeight="1" x14ac:dyDescent="0.35">
      <c r="A254" s="103"/>
      <c r="B254" s="103"/>
      <c r="C254" s="103"/>
      <c r="D254" s="103"/>
      <c r="E254" s="22"/>
      <c r="F254" s="59"/>
      <c r="G254" s="59"/>
      <c r="H254" s="23"/>
    </row>
    <row r="255" spans="1:10" ht="12" customHeight="1" x14ac:dyDescent="0.35">
      <c r="A255" s="103"/>
      <c r="B255" s="103"/>
      <c r="C255" s="103"/>
      <c r="D255" s="103"/>
      <c r="E255" s="22"/>
      <c r="F255" s="59"/>
      <c r="G255" s="59"/>
      <c r="H255" s="23"/>
    </row>
    <row r="256" spans="1:10" ht="12" customHeight="1" x14ac:dyDescent="0.35">
      <c r="A256" s="103"/>
      <c r="B256" s="103"/>
      <c r="C256" s="103"/>
      <c r="D256" s="103"/>
      <c r="E256" s="22"/>
      <c r="F256" s="59"/>
      <c r="G256" s="59"/>
      <c r="H256" s="23"/>
    </row>
    <row r="257" spans="1:8" ht="12" customHeight="1" x14ac:dyDescent="0.35">
      <c r="A257" s="103"/>
      <c r="B257" s="103"/>
      <c r="C257" s="103"/>
      <c r="D257" s="103"/>
      <c r="E257" s="22"/>
      <c r="F257" s="59"/>
      <c r="G257" s="59"/>
      <c r="H257" s="23"/>
    </row>
    <row r="258" spans="1:8" ht="12" customHeight="1" x14ac:dyDescent="0.35">
      <c r="A258" s="103"/>
      <c r="B258" s="103"/>
      <c r="C258" s="103"/>
      <c r="D258" s="103"/>
      <c r="E258" s="22"/>
      <c r="F258" s="59"/>
      <c r="G258" s="59"/>
      <c r="H258" s="23"/>
    </row>
    <row r="259" spans="1:8" ht="12" customHeight="1" x14ac:dyDescent="0.35">
      <c r="A259" s="103"/>
      <c r="B259" s="103"/>
      <c r="C259" s="103"/>
      <c r="D259" s="103"/>
      <c r="E259" s="22"/>
      <c r="F259" s="59"/>
      <c r="G259" s="59"/>
      <c r="H259" s="23"/>
    </row>
    <row r="260" spans="1:8" ht="12" customHeight="1" x14ac:dyDescent="0.35">
      <c r="A260" s="103"/>
      <c r="B260" s="103"/>
      <c r="C260" s="103"/>
      <c r="D260" s="103"/>
      <c r="E260" s="22"/>
      <c r="F260" s="59"/>
      <c r="G260" s="59"/>
      <c r="H260" s="23"/>
    </row>
    <row r="261" spans="1:8" ht="12" customHeight="1" x14ac:dyDescent="0.35">
      <c r="A261" s="103"/>
      <c r="B261" s="103"/>
      <c r="C261" s="103"/>
      <c r="D261" s="103"/>
      <c r="E261" s="22"/>
      <c r="F261" s="59"/>
      <c r="G261" s="59"/>
      <c r="H261" s="23"/>
    </row>
    <row r="262" spans="1:8" ht="12" customHeight="1" x14ac:dyDescent="0.35">
      <c r="A262" s="103"/>
      <c r="B262" s="103"/>
      <c r="C262" s="103"/>
      <c r="D262" s="103"/>
      <c r="E262" s="22"/>
      <c r="F262" s="59"/>
      <c r="G262" s="59"/>
      <c r="H262" s="23"/>
    </row>
    <row r="263" spans="1:8" ht="12" customHeight="1" x14ac:dyDescent="0.35">
      <c r="A263" s="103"/>
      <c r="B263" s="103"/>
      <c r="C263" s="103"/>
      <c r="D263" s="103"/>
      <c r="E263" s="22"/>
      <c r="F263" s="59"/>
      <c r="G263" s="59"/>
      <c r="H263" s="23"/>
    </row>
    <row r="264" spans="1:8" ht="12" customHeight="1" x14ac:dyDescent="0.35">
      <c r="A264" s="103"/>
      <c r="B264" s="103"/>
      <c r="C264" s="103"/>
      <c r="D264" s="103"/>
      <c r="E264" s="22"/>
      <c r="F264" s="59"/>
      <c r="G264" s="59"/>
      <c r="H264" s="23"/>
    </row>
    <row r="265" spans="1:8" ht="12" customHeight="1" x14ac:dyDescent="0.35">
      <c r="A265" s="103"/>
      <c r="B265" s="103"/>
      <c r="C265" s="103"/>
      <c r="D265" s="103"/>
      <c r="E265" s="22"/>
      <c r="F265" s="59"/>
      <c r="G265" s="59"/>
      <c r="H265" s="23"/>
    </row>
    <row r="266" spans="1:8" ht="12" customHeight="1" x14ac:dyDescent="0.35">
      <c r="A266" s="103"/>
      <c r="B266" s="103"/>
      <c r="C266" s="103"/>
      <c r="D266" s="103"/>
      <c r="E266" s="22"/>
      <c r="F266" s="59"/>
      <c r="G266" s="59"/>
      <c r="H266" s="23"/>
    </row>
    <row r="267" spans="1:8" ht="12" customHeight="1" x14ac:dyDescent="0.35">
      <c r="A267" s="103"/>
      <c r="B267" s="103"/>
      <c r="C267" s="103"/>
      <c r="D267" s="103"/>
      <c r="E267" s="22"/>
      <c r="F267" s="59"/>
      <c r="G267" s="59"/>
      <c r="H267" s="23"/>
    </row>
    <row r="268" spans="1:8" ht="12" customHeight="1" x14ac:dyDescent="0.35">
      <c r="A268" s="103"/>
      <c r="B268" s="103"/>
      <c r="C268" s="103"/>
      <c r="D268" s="103"/>
      <c r="E268" s="22"/>
      <c r="F268" s="59"/>
      <c r="G268" s="59"/>
      <c r="H268" s="23"/>
    </row>
    <row r="269" spans="1:8" ht="12" customHeight="1" x14ac:dyDescent="0.35">
      <c r="A269" s="103"/>
      <c r="B269" s="103"/>
      <c r="C269" s="103"/>
      <c r="D269" s="103"/>
      <c r="E269" s="22"/>
      <c r="F269" s="59"/>
      <c r="G269" s="59"/>
      <c r="H269" s="23"/>
    </row>
    <row r="270" spans="1:8" ht="12" customHeight="1" x14ac:dyDescent="0.35">
      <c r="A270" s="103"/>
      <c r="B270" s="103"/>
      <c r="C270" s="103"/>
      <c r="D270" s="103"/>
      <c r="E270" s="22"/>
      <c r="F270" s="59"/>
      <c r="G270" s="59"/>
      <c r="H270" s="23"/>
    </row>
    <row r="271" spans="1:8" ht="12" customHeight="1" x14ac:dyDescent="0.35">
      <c r="A271" s="103"/>
      <c r="B271" s="103"/>
      <c r="C271" s="103"/>
      <c r="D271" s="103"/>
      <c r="E271" s="22"/>
      <c r="F271" s="59"/>
      <c r="G271" s="59"/>
      <c r="H271" s="23"/>
    </row>
    <row r="272" spans="1:8" ht="12" customHeight="1" x14ac:dyDescent="0.35">
      <c r="A272" s="103"/>
      <c r="B272" s="103"/>
      <c r="C272" s="103"/>
      <c r="D272" s="103"/>
      <c r="E272" s="22"/>
      <c r="F272" s="59"/>
      <c r="G272" s="59"/>
      <c r="H272" s="23"/>
    </row>
    <row r="273" spans="1:8" ht="12" customHeight="1" x14ac:dyDescent="0.35">
      <c r="A273" s="103"/>
      <c r="B273" s="103"/>
      <c r="C273" s="103"/>
      <c r="D273" s="103"/>
      <c r="E273" s="22"/>
      <c r="F273" s="59"/>
      <c r="G273" s="59"/>
      <c r="H273" s="23"/>
    </row>
    <row r="274" spans="1:8" ht="12" customHeight="1" x14ac:dyDescent="0.35">
      <c r="A274" s="103"/>
      <c r="B274" s="103"/>
      <c r="C274" s="103"/>
      <c r="D274" s="103"/>
      <c r="E274" s="22"/>
      <c r="F274" s="59"/>
      <c r="G274" s="59"/>
      <c r="H274" s="23"/>
    </row>
    <row r="275" spans="1:8" ht="12" customHeight="1" x14ac:dyDescent="0.35">
      <c r="A275" s="103"/>
      <c r="B275" s="103"/>
      <c r="C275" s="103"/>
      <c r="D275" s="103"/>
      <c r="E275" s="22"/>
      <c r="F275" s="59"/>
      <c r="G275" s="59"/>
      <c r="H275" s="23"/>
    </row>
    <row r="276" spans="1:8" ht="12" customHeight="1" x14ac:dyDescent="0.35">
      <c r="G276" s="59"/>
      <c r="H276" s="23"/>
    </row>
  </sheetData>
  <sheetProtection password="C97D" sheet="1" selectLockedCells="1"/>
  <sortState ref="A2:J74">
    <sortCondition ref="A2:A74"/>
  </sortState>
  <pageMargins left="0.7" right="0.7" top="0.78740157499999996" bottom="0.78740157499999996"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99"/>
  <sheetViews>
    <sheetView topLeftCell="D1" zoomScaleNormal="100" workbookViewId="0">
      <selection activeCell="L2" sqref="L2"/>
    </sheetView>
  </sheetViews>
  <sheetFormatPr baseColWidth="10" defaultRowHeight="12.5" x14ac:dyDescent="0.25"/>
  <cols>
    <col min="1" max="1" width="38.08984375" customWidth="1"/>
    <col min="2" max="2" width="38.08984375" style="5" customWidth="1"/>
    <col min="3" max="3" width="36.6328125" customWidth="1"/>
    <col min="4" max="4" width="36.6328125" style="15" customWidth="1"/>
    <col min="5" max="5" width="36.6328125" style="5" customWidth="1"/>
    <col min="11" max="11" width="35.90625" customWidth="1"/>
    <col min="13" max="13" width="11.453125" style="2" customWidth="1"/>
  </cols>
  <sheetData>
    <row r="1" spans="1:19" ht="13" x14ac:dyDescent="0.3">
      <c r="A1" s="4" t="s">
        <v>17</v>
      </c>
      <c r="B1" s="4"/>
      <c r="C1" s="5" t="s">
        <v>17</v>
      </c>
      <c r="E1" s="4" t="s">
        <v>20</v>
      </c>
      <c r="F1" t="s">
        <v>17</v>
      </c>
      <c r="G1" s="4" t="s">
        <v>17</v>
      </c>
      <c r="H1" s="4" t="s">
        <v>20</v>
      </c>
      <c r="I1" s="4" t="s">
        <v>17</v>
      </c>
      <c r="J1" s="58" t="s">
        <v>98</v>
      </c>
      <c r="K1" s="16" t="s">
        <v>17</v>
      </c>
      <c r="M1" s="1">
        <v>0</v>
      </c>
    </row>
    <row r="2" spans="1:19" ht="13" x14ac:dyDescent="0.3">
      <c r="A2" s="16" t="s">
        <v>57</v>
      </c>
      <c r="B2" s="4" t="s">
        <v>22</v>
      </c>
      <c r="C2" t="str">
        <f>"Wohnort ("&amp;VLOOKUP(Reisekostenformular!D5,'DE 2024_25'!A2:I279,3,FALSE)&amp;", "&amp;Reisekostenformular!D6&amp;")"</f>
        <v>Wohnort (wird automatisch bestimmt, Bitte Straße und Hausnummer angeben)</v>
      </c>
      <c r="D2" s="15" t="str">
        <f>VLOOKUP(Reisekostenformular!D5,'DE 2024_25'!A2:I279,3,FALSE)</f>
        <v>wird automatisch bestimmt</v>
      </c>
      <c r="E2" s="16" t="s">
        <v>49</v>
      </c>
      <c r="F2" t="s">
        <v>45</v>
      </c>
      <c r="G2" s="4" t="s">
        <v>23</v>
      </c>
      <c r="H2" s="4" t="s">
        <v>10</v>
      </c>
      <c r="I2" s="4" t="s">
        <v>10</v>
      </c>
      <c r="J2">
        <v>1</v>
      </c>
      <c r="K2" s="16" t="str">
        <f>"Seminar "&amp;VLOOKUP(Reisekostenformular!D5,'DE 2024_25'!$A$2:$I$171,4,FALSE)&amp;IF(VLOOKUP(Reisekostenformular!D5,'DE 2024_25'!$A$2:$I$171,4,FALSE)="Freiburg"," (Oltmannsstr. 22)",IF(VLOOKUP(Reisekostenformular!D5,'DE 2024_25'!$A$2:$I$171,4,FALSE)="Rottweil"," (Kameralamtsgasse 8)"))</f>
        <v>Seminar wird automatisch bestimmtFALSCH</v>
      </c>
      <c r="L2" s="16" t="str">
        <f>VLOOKUP(Reisekostenformular!D5,'DE 2024_25'!$A$2:$I$171,4,FALSE)</f>
        <v>wird automatisch bestimmt</v>
      </c>
      <c r="M2" s="1">
        <f t="shared" ref="M2:M65" si="0">M1+1/96</f>
        <v>1.0416666666666666E-2</v>
      </c>
      <c r="N2" s="16" t="s">
        <v>62</v>
      </c>
      <c r="O2" s="36" t="s">
        <v>64</v>
      </c>
      <c r="P2" s="16" t="s">
        <v>65</v>
      </c>
      <c r="Q2" s="16" t="s">
        <v>70</v>
      </c>
      <c r="R2" s="58" t="s">
        <v>77</v>
      </c>
      <c r="S2" s="58" t="s">
        <v>78</v>
      </c>
    </row>
    <row r="3" spans="1:19" ht="13" x14ac:dyDescent="0.3">
      <c r="A3" s="16" t="s">
        <v>58</v>
      </c>
      <c r="B3" s="4" t="s">
        <v>22</v>
      </c>
      <c r="C3" t="str">
        <f>"Ausbildungsschule ("&amp;Reisekostenformular!L15&amp;")"</f>
        <v>Ausbildungsschule (wird automatisch bestimmt)</v>
      </c>
      <c r="D3" s="15" t="str">
        <f>Reisekostenformular!I15</f>
        <v>wird automatisch bestimmt</v>
      </c>
      <c r="E3" s="16" t="s">
        <v>48</v>
      </c>
      <c r="F3" t="s">
        <v>18</v>
      </c>
      <c r="G3" s="4" t="s">
        <v>7</v>
      </c>
      <c r="H3" s="4" t="s">
        <v>11</v>
      </c>
      <c r="I3" s="4" t="s">
        <v>11</v>
      </c>
      <c r="J3">
        <v>2</v>
      </c>
      <c r="K3" s="58" t="str">
        <f>"Zweitfachschule ("&amp;VLOOKUP(Reisekostenformular!D5,'DE 2024_25'!$A$1:$J$266,7,FALSE)&amp;")"</f>
        <v>Zweitfachschule (wird automatisch bestimmt)</v>
      </c>
      <c r="L3" s="16" t="str">
        <f>IFERROR(VLOOKUP(Reisekostenformular!D5,'DE 2024_25'!$A$69:$J$171,6,FALSE),"-")</f>
        <v>-</v>
      </c>
      <c r="M3" s="1">
        <f t="shared" si="0"/>
        <v>2.0833333333333332E-2</v>
      </c>
      <c r="N3" s="16" t="s">
        <v>63</v>
      </c>
      <c r="O3" s="36" t="s">
        <v>66</v>
      </c>
      <c r="P3" s="16" t="s">
        <v>67</v>
      </c>
      <c r="Q3" s="16" t="s">
        <v>71</v>
      </c>
      <c r="R3" s="58" t="s">
        <v>79</v>
      </c>
      <c r="S3" s="58" t="s">
        <v>80</v>
      </c>
    </row>
    <row r="4" spans="1:19" ht="13" x14ac:dyDescent="0.3">
      <c r="A4" s="16" t="s">
        <v>55</v>
      </c>
      <c r="B4" s="4" t="s">
        <v>22</v>
      </c>
      <c r="C4" s="58" t="str">
        <f>"Zweitfachschule ("&amp;VLOOKUP(Reisekostenformular!D5,'DE 2024_25'!$A$1:$J$266,7,FALSE)&amp;")"</f>
        <v>Zweitfachschule (wird automatisch bestimmt)</v>
      </c>
      <c r="D4" s="58" t="str">
        <f>VLOOKUP(Reisekostenformular!D5,'DE 2024_25'!$A$1:$J$266,6,FALSE)</f>
        <v>wird automatisch bestimmt</v>
      </c>
      <c r="F4" s="4" t="s">
        <v>21</v>
      </c>
      <c r="G4" s="4" t="s">
        <v>24</v>
      </c>
      <c r="J4">
        <v>3</v>
      </c>
      <c r="K4" s="58" t="s">
        <v>94</v>
      </c>
      <c r="L4" s="16" t="s">
        <v>15</v>
      </c>
      <c r="M4" s="1">
        <f t="shared" si="0"/>
        <v>3.125E-2</v>
      </c>
      <c r="O4" s="36" t="s">
        <v>68</v>
      </c>
      <c r="P4" s="16" t="s">
        <v>69</v>
      </c>
      <c r="Q4" s="16" t="s">
        <v>72</v>
      </c>
    </row>
    <row r="5" spans="1:19" ht="13" x14ac:dyDescent="0.3">
      <c r="A5" s="16" t="s">
        <v>56</v>
      </c>
      <c r="B5" s="4" t="s">
        <v>22</v>
      </c>
      <c r="C5" s="4" t="s">
        <v>29</v>
      </c>
      <c r="D5" s="4"/>
      <c r="G5" s="4" t="s">
        <v>8</v>
      </c>
      <c r="J5">
        <v>4</v>
      </c>
      <c r="M5" s="1">
        <f t="shared" si="0"/>
        <v>4.1666666666666664E-2</v>
      </c>
      <c r="Q5" s="16" t="s">
        <v>73</v>
      </c>
    </row>
    <row r="6" spans="1:19" ht="13" x14ac:dyDescent="0.3">
      <c r="A6" s="16" t="s">
        <v>59</v>
      </c>
      <c r="B6" s="4" t="s">
        <v>22</v>
      </c>
      <c r="C6" s="4"/>
      <c r="D6" s="4"/>
      <c r="G6" s="4" t="s">
        <v>25</v>
      </c>
      <c r="J6">
        <v>5</v>
      </c>
      <c r="M6" s="1">
        <f t="shared" si="0"/>
        <v>5.2083333333333329E-2</v>
      </c>
      <c r="Q6" s="16" t="s">
        <v>74</v>
      </c>
    </row>
    <row r="7" spans="1:19" ht="13" x14ac:dyDescent="0.3">
      <c r="A7" s="16" t="s">
        <v>16</v>
      </c>
      <c r="B7" s="4" t="s">
        <v>22</v>
      </c>
      <c r="G7" s="4" t="s">
        <v>9</v>
      </c>
      <c r="M7" s="1">
        <f t="shared" si="0"/>
        <v>6.2499999999999993E-2</v>
      </c>
    </row>
    <row r="8" spans="1:19" ht="13" x14ac:dyDescent="0.3">
      <c r="A8" s="16"/>
      <c r="B8" s="4"/>
      <c r="G8" s="4" t="s">
        <v>27</v>
      </c>
      <c r="M8" s="1">
        <f t="shared" si="0"/>
        <v>7.2916666666666657E-2</v>
      </c>
    </row>
    <row r="9" spans="1:19" ht="13" x14ac:dyDescent="0.3">
      <c r="A9" s="16"/>
      <c r="G9" s="4" t="s">
        <v>26</v>
      </c>
      <c r="M9" s="1">
        <f t="shared" si="0"/>
        <v>8.3333333333333329E-2</v>
      </c>
    </row>
    <row r="10" spans="1:19" ht="13" x14ac:dyDescent="0.3">
      <c r="A10" s="15"/>
      <c r="B10" s="4"/>
      <c r="G10" s="4" t="s">
        <v>28</v>
      </c>
      <c r="M10" s="1">
        <f t="shared" si="0"/>
        <v>9.375E-2</v>
      </c>
    </row>
    <row r="11" spans="1:19" ht="13" x14ac:dyDescent="0.3">
      <c r="A11" s="15"/>
      <c r="B11" s="4"/>
      <c r="G11" s="4" t="s">
        <v>14</v>
      </c>
      <c r="M11" s="1">
        <f t="shared" si="0"/>
        <v>0.10416666666666667</v>
      </c>
    </row>
    <row r="12" spans="1:19" ht="13" x14ac:dyDescent="0.3">
      <c r="A12" s="58" t="s">
        <v>105</v>
      </c>
      <c r="B12" s="77" t="s">
        <v>108</v>
      </c>
      <c r="D12" s="58" t="s">
        <v>95</v>
      </c>
      <c r="M12" s="1">
        <f t="shared" si="0"/>
        <v>0.11458333333333334</v>
      </c>
    </row>
    <row r="13" spans="1:19" ht="13" x14ac:dyDescent="0.3">
      <c r="A13" s="58" t="s">
        <v>103</v>
      </c>
      <c r="B13" s="77" t="s">
        <v>110</v>
      </c>
      <c r="M13" s="1">
        <f t="shared" si="0"/>
        <v>0.125</v>
      </c>
    </row>
    <row r="14" spans="1:19" ht="13" x14ac:dyDescent="0.3">
      <c r="A14" s="58" t="s">
        <v>99</v>
      </c>
      <c r="B14" s="77" t="s">
        <v>109</v>
      </c>
      <c r="M14" s="1">
        <f t="shared" si="0"/>
        <v>0.13541666666666666</v>
      </c>
    </row>
    <row r="15" spans="1:19" ht="13" x14ac:dyDescent="0.3">
      <c r="A15" s="58" t="s">
        <v>100</v>
      </c>
      <c r="M15" s="1">
        <f t="shared" si="0"/>
        <v>0.14583333333333331</v>
      </c>
    </row>
    <row r="16" spans="1:19" ht="13" x14ac:dyDescent="0.3">
      <c r="A16" s="58" t="s">
        <v>104</v>
      </c>
      <c r="M16" s="1">
        <f t="shared" si="0"/>
        <v>0.15624999999999997</v>
      </c>
    </row>
    <row r="17" spans="4:13" ht="13" x14ac:dyDescent="0.3">
      <c r="M17" s="1">
        <f t="shared" si="0"/>
        <v>0.16666666666666663</v>
      </c>
    </row>
    <row r="18" spans="4:13" ht="13" x14ac:dyDescent="0.3">
      <c r="M18" s="1">
        <f t="shared" si="0"/>
        <v>0.17708333333333329</v>
      </c>
    </row>
    <row r="19" spans="4:13" ht="13" x14ac:dyDescent="0.3">
      <c r="M19" s="1">
        <f t="shared" si="0"/>
        <v>0.18749999999999994</v>
      </c>
    </row>
    <row r="20" spans="4:13" ht="13" x14ac:dyDescent="0.3">
      <c r="M20" s="1">
        <f t="shared" si="0"/>
        <v>0.1979166666666666</v>
      </c>
    </row>
    <row r="21" spans="4:13" ht="13" x14ac:dyDescent="0.3">
      <c r="M21" s="1">
        <f t="shared" si="0"/>
        <v>0.20833333333333326</v>
      </c>
    </row>
    <row r="22" spans="4:13" ht="13" x14ac:dyDescent="0.3">
      <c r="M22" s="1">
        <f t="shared" si="0"/>
        <v>0.21874999999999992</v>
      </c>
    </row>
    <row r="23" spans="4:13" ht="13" x14ac:dyDescent="0.3">
      <c r="M23" s="1">
        <f t="shared" si="0"/>
        <v>0.22916666666666657</v>
      </c>
    </row>
    <row r="24" spans="4:13" ht="13" x14ac:dyDescent="0.3">
      <c r="M24" s="1">
        <f t="shared" si="0"/>
        <v>0.23958333333333323</v>
      </c>
    </row>
    <row r="25" spans="4:13" ht="13" x14ac:dyDescent="0.3">
      <c r="M25" s="1">
        <f t="shared" si="0"/>
        <v>0.24999999999999989</v>
      </c>
    </row>
    <row r="26" spans="4:13" ht="13" x14ac:dyDescent="0.3">
      <c r="M26" s="1">
        <f t="shared" si="0"/>
        <v>0.26041666666666657</v>
      </c>
    </row>
    <row r="27" spans="4:13" ht="13" x14ac:dyDescent="0.3">
      <c r="M27" s="1">
        <f t="shared" si="0"/>
        <v>0.27083333333333326</v>
      </c>
    </row>
    <row r="28" spans="4:13" ht="13" x14ac:dyDescent="0.3">
      <c r="D28" s="77"/>
      <c r="M28" s="1">
        <f t="shared" si="0"/>
        <v>0.28124999999999994</v>
      </c>
    </row>
    <row r="29" spans="4:13" ht="13" x14ac:dyDescent="0.3">
      <c r="M29" s="1">
        <f t="shared" si="0"/>
        <v>0.29166666666666663</v>
      </c>
    </row>
    <row r="30" spans="4:13" ht="13" x14ac:dyDescent="0.3">
      <c r="M30" s="1">
        <f t="shared" si="0"/>
        <v>0.30208333333333331</v>
      </c>
    </row>
    <row r="31" spans="4:13" ht="13" x14ac:dyDescent="0.3">
      <c r="M31" s="1">
        <f t="shared" si="0"/>
        <v>0.3125</v>
      </c>
    </row>
    <row r="32" spans="4:13" ht="13" x14ac:dyDescent="0.3">
      <c r="M32" s="1">
        <f t="shared" si="0"/>
        <v>0.32291666666666669</v>
      </c>
    </row>
    <row r="33" spans="13:13" ht="13" x14ac:dyDescent="0.3">
      <c r="M33" s="1">
        <f t="shared" si="0"/>
        <v>0.33333333333333337</v>
      </c>
    </row>
    <row r="34" spans="13:13" ht="13" x14ac:dyDescent="0.3">
      <c r="M34" s="1">
        <f t="shared" si="0"/>
        <v>0.34375000000000006</v>
      </c>
    </row>
    <row r="35" spans="13:13" ht="13" x14ac:dyDescent="0.3">
      <c r="M35" s="1">
        <f t="shared" si="0"/>
        <v>0.35416666666666674</v>
      </c>
    </row>
    <row r="36" spans="13:13" ht="13" x14ac:dyDescent="0.3">
      <c r="M36" s="1">
        <f t="shared" si="0"/>
        <v>0.36458333333333343</v>
      </c>
    </row>
    <row r="37" spans="13:13" ht="13" x14ac:dyDescent="0.3">
      <c r="M37" s="1">
        <f t="shared" si="0"/>
        <v>0.37500000000000011</v>
      </c>
    </row>
    <row r="38" spans="13:13" ht="13" x14ac:dyDescent="0.3">
      <c r="M38" s="1">
        <f t="shared" si="0"/>
        <v>0.3854166666666668</v>
      </c>
    </row>
    <row r="39" spans="13:13" ht="13" x14ac:dyDescent="0.3">
      <c r="M39" s="1">
        <f t="shared" si="0"/>
        <v>0.39583333333333348</v>
      </c>
    </row>
    <row r="40" spans="13:13" ht="13" x14ac:dyDescent="0.3">
      <c r="M40" s="1">
        <f t="shared" si="0"/>
        <v>0.40625000000000017</v>
      </c>
    </row>
    <row r="41" spans="13:13" ht="13" x14ac:dyDescent="0.3">
      <c r="M41" s="1">
        <f t="shared" si="0"/>
        <v>0.41666666666666685</v>
      </c>
    </row>
    <row r="42" spans="13:13" ht="13" x14ac:dyDescent="0.3">
      <c r="M42" s="1">
        <f t="shared" si="0"/>
        <v>0.42708333333333354</v>
      </c>
    </row>
    <row r="43" spans="13:13" ht="13" x14ac:dyDescent="0.3">
      <c r="M43" s="1">
        <f t="shared" si="0"/>
        <v>0.43750000000000022</v>
      </c>
    </row>
    <row r="44" spans="13:13" ht="13" x14ac:dyDescent="0.3">
      <c r="M44" s="1">
        <f t="shared" si="0"/>
        <v>0.44791666666666691</v>
      </c>
    </row>
    <row r="45" spans="13:13" ht="13" x14ac:dyDescent="0.3">
      <c r="M45" s="1">
        <f t="shared" si="0"/>
        <v>0.45833333333333359</v>
      </c>
    </row>
    <row r="46" spans="13:13" ht="13" x14ac:dyDescent="0.3">
      <c r="M46" s="1">
        <f t="shared" si="0"/>
        <v>0.46875000000000028</v>
      </c>
    </row>
    <row r="47" spans="13:13" ht="13" x14ac:dyDescent="0.3">
      <c r="M47" s="1">
        <f t="shared" si="0"/>
        <v>0.47916666666666696</v>
      </c>
    </row>
    <row r="48" spans="13:13" ht="13" x14ac:dyDescent="0.3">
      <c r="M48" s="1">
        <f t="shared" si="0"/>
        <v>0.48958333333333365</v>
      </c>
    </row>
    <row r="49" spans="13:13" ht="13" x14ac:dyDescent="0.3">
      <c r="M49" s="1">
        <f t="shared" si="0"/>
        <v>0.50000000000000033</v>
      </c>
    </row>
    <row r="50" spans="13:13" ht="13" x14ac:dyDescent="0.3">
      <c r="M50" s="1">
        <f t="shared" si="0"/>
        <v>0.51041666666666696</v>
      </c>
    </row>
    <row r="51" spans="13:13" ht="13" x14ac:dyDescent="0.3">
      <c r="M51" s="1">
        <f t="shared" si="0"/>
        <v>0.52083333333333359</v>
      </c>
    </row>
    <row r="52" spans="13:13" ht="13" x14ac:dyDescent="0.3">
      <c r="M52" s="1">
        <f t="shared" si="0"/>
        <v>0.53125000000000022</v>
      </c>
    </row>
    <row r="53" spans="13:13" ht="13" x14ac:dyDescent="0.3">
      <c r="M53" s="1">
        <f t="shared" si="0"/>
        <v>0.54166666666666685</v>
      </c>
    </row>
    <row r="54" spans="13:13" ht="13" x14ac:dyDescent="0.3">
      <c r="M54" s="1">
        <f t="shared" si="0"/>
        <v>0.55208333333333348</v>
      </c>
    </row>
    <row r="55" spans="13:13" ht="13" x14ac:dyDescent="0.3">
      <c r="M55" s="1">
        <f t="shared" si="0"/>
        <v>0.56250000000000011</v>
      </c>
    </row>
    <row r="56" spans="13:13" ht="13" x14ac:dyDescent="0.3">
      <c r="M56" s="1">
        <f t="shared" si="0"/>
        <v>0.57291666666666674</v>
      </c>
    </row>
    <row r="57" spans="13:13" ht="13" x14ac:dyDescent="0.3">
      <c r="M57" s="1">
        <f t="shared" si="0"/>
        <v>0.58333333333333337</v>
      </c>
    </row>
    <row r="58" spans="13:13" ht="13" x14ac:dyDescent="0.3">
      <c r="M58" s="1">
        <f t="shared" si="0"/>
        <v>0.59375</v>
      </c>
    </row>
    <row r="59" spans="13:13" ht="13" x14ac:dyDescent="0.3">
      <c r="M59" s="1">
        <f t="shared" si="0"/>
        <v>0.60416666666666663</v>
      </c>
    </row>
    <row r="60" spans="13:13" ht="13" x14ac:dyDescent="0.3">
      <c r="M60" s="1">
        <f t="shared" si="0"/>
        <v>0.61458333333333326</v>
      </c>
    </row>
    <row r="61" spans="13:13" ht="13" x14ac:dyDescent="0.3">
      <c r="M61" s="1">
        <f t="shared" si="0"/>
        <v>0.62499999999999989</v>
      </c>
    </row>
    <row r="62" spans="13:13" ht="13" x14ac:dyDescent="0.3">
      <c r="M62" s="1">
        <f t="shared" si="0"/>
        <v>0.63541666666666652</v>
      </c>
    </row>
    <row r="63" spans="13:13" ht="13" x14ac:dyDescent="0.3">
      <c r="M63" s="1">
        <f t="shared" si="0"/>
        <v>0.64583333333333315</v>
      </c>
    </row>
    <row r="64" spans="13:13" ht="13" x14ac:dyDescent="0.3">
      <c r="M64" s="1">
        <f t="shared" si="0"/>
        <v>0.65624999999999978</v>
      </c>
    </row>
    <row r="65" spans="13:13" ht="13" x14ac:dyDescent="0.3">
      <c r="M65" s="1">
        <f t="shared" si="0"/>
        <v>0.66666666666666641</v>
      </c>
    </row>
    <row r="66" spans="13:13" ht="13" x14ac:dyDescent="0.3">
      <c r="M66" s="1">
        <f t="shared" ref="M66:M96" si="1">M65+1/96</f>
        <v>0.67708333333333304</v>
      </c>
    </row>
    <row r="67" spans="13:13" ht="13" x14ac:dyDescent="0.3">
      <c r="M67" s="1">
        <f t="shared" si="1"/>
        <v>0.68749999999999967</v>
      </c>
    </row>
    <row r="68" spans="13:13" ht="13" x14ac:dyDescent="0.3">
      <c r="M68" s="1">
        <f t="shared" si="1"/>
        <v>0.6979166666666663</v>
      </c>
    </row>
    <row r="69" spans="13:13" ht="13" x14ac:dyDescent="0.3">
      <c r="M69" s="1">
        <f t="shared" si="1"/>
        <v>0.70833333333333293</v>
      </c>
    </row>
    <row r="70" spans="13:13" ht="13" x14ac:dyDescent="0.3">
      <c r="M70" s="1">
        <f t="shared" si="1"/>
        <v>0.71874999999999956</v>
      </c>
    </row>
    <row r="71" spans="13:13" ht="13" x14ac:dyDescent="0.3">
      <c r="M71" s="1">
        <f t="shared" si="1"/>
        <v>0.72916666666666619</v>
      </c>
    </row>
    <row r="72" spans="13:13" ht="13" x14ac:dyDescent="0.3">
      <c r="M72" s="1">
        <f t="shared" si="1"/>
        <v>0.73958333333333282</v>
      </c>
    </row>
    <row r="73" spans="13:13" ht="13" x14ac:dyDescent="0.3">
      <c r="M73" s="1">
        <f t="shared" si="1"/>
        <v>0.74999999999999944</v>
      </c>
    </row>
    <row r="74" spans="13:13" ht="13" x14ac:dyDescent="0.3">
      <c r="M74" s="1">
        <f t="shared" si="1"/>
        <v>0.76041666666666607</v>
      </c>
    </row>
    <row r="75" spans="13:13" ht="13" x14ac:dyDescent="0.3">
      <c r="M75" s="1">
        <f t="shared" si="1"/>
        <v>0.7708333333333327</v>
      </c>
    </row>
    <row r="76" spans="13:13" ht="13" x14ac:dyDescent="0.3">
      <c r="M76" s="1">
        <f t="shared" si="1"/>
        <v>0.78124999999999933</v>
      </c>
    </row>
    <row r="77" spans="13:13" ht="13" x14ac:dyDescent="0.3">
      <c r="M77" s="1">
        <f t="shared" si="1"/>
        <v>0.79166666666666596</v>
      </c>
    </row>
    <row r="78" spans="13:13" ht="13" x14ac:dyDescent="0.3">
      <c r="M78" s="1">
        <f t="shared" si="1"/>
        <v>0.80208333333333259</v>
      </c>
    </row>
    <row r="79" spans="13:13" ht="13" x14ac:dyDescent="0.3">
      <c r="M79" s="1">
        <f t="shared" si="1"/>
        <v>0.81249999999999922</v>
      </c>
    </row>
    <row r="80" spans="13:13" ht="13" x14ac:dyDescent="0.3">
      <c r="M80" s="1">
        <f t="shared" si="1"/>
        <v>0.82291666666666585</v>
      </c>
    </row>
    <row r="81" spans="13:13" ht="13" x14ac:dyDescent="0.3">
      <c r="M81" s="1">
        <f t="shared" si="1"/>
        <v>0.83333333333333248</v>
      </c>
    </row>
    <row r="82" spans="13:13" ht="13" x14ac:dyDescent="0.3">
      <c r="M82" s="1">
        <f t="shared" si="1"/>
        <v>0.84374999999999911</v>
      </c>
    </row>
    <row r="83" spans="13:13" ht="13" x14ac:dyDescent="0.3">
      <c r="M83" s="1">
        <f t="shared" si="1"/>
        <v>0.85416666666666574</v>
      </c>
    </row>
    <row r="84" spans="13:13" ht="13" x14ac:dyDescent="0.3">
      <c r="M84" s="1">
        <f t="shared" si="1"/>
        <v>0.86458333333333237</v>
      </c>
    </row>
    <row r="85" spans="13:13" ht="13" x14ac:dyDescent="0.3">
      <c r="M85" s="1">
        <f t="shared" si="1"/>
        <v>0.874999999999999</v>
      </c>
    </row>
    <row r="86" spans="13:13" ht="13" x14ac:dyDescent="0.3">
      <c r="M86" s="1">
        <f t="shared" si="1"/>
        <v>0.88541666666666563</v>
      </c>
    </row>
    <row r="87" spans="13:13" ht="13" x14ac:dyDescent="0.3">
      <c r="M87" s="1">
        <f t="shared" si="1"/>
        <v>0.89583333333333226</v>
      </c>
    </row>
    <row r="88" spans="13:13" ht="13" x14ac:dyDescent="0.3">
      <c r="M88" s="1">
        <f t="shared" si="1"/>
        <v>0.90624999999999889</v>
      </c>
    </row>
    <row r="89" spans="13:13" ht="13" x14ac:dyDescent="0.3">
      <c r="M89" s="1">
        <f t="shared" si="1"/>
        <v>0.91666666666666552</v>
      </c>
    </row>
    <row r="90" spans="13:13" ht="13" x14ac:dyDescent="0.3">
      <c r="M90" s="1">
        <f t="shared" si="1"/>
        <v>0.92708333333333215</v>
      </c>
    </row>
    <row r="91" spans="13:13" ht="13" x14ac:dyDescent="0.3">
      <c r="M91" s="1">
        <f t="shared" si="1"/>
        <v>0.93749999999999878</v>
      </c>
    </row>
    <row r="92" spans="13:13" ht="13" x14ac:dyDescent="0.3">
      <c r="M92" s="1">
        <f t="shared" si="1"/>
        <v>0.94791666666666541</v>
      </c>
    </row>
    <row r="93" spans="13:13" ht="13" x14ac:dyDescent="0.3">
      <c r="M93" s="1">
        <f t="shared" si="1"/>
        <v>0.95833333333333204</v>
      </c>
    </row>
    <row r="94" spans="13:13" ht="13" x14ac:dyDescent="0.3">
      <c r="M94" s="1">
        <f t="shared" si="1"/>
        <v>0.96874999999999867</v>
      </c>
    </row>
    <row r="95" spans="13:13" ht="13" x14ac:dyDescent="0.3">
      <c r="M95" s="1">
        <f t="shared" si="1"/>
        <v>0.9791666666666653</v>
      </c>
    </row>
    <row r="96" spans="13:13" ht="13" x14ac:dyDescent="0.3">
      <c r="M96" s="1">
        <f t="shared" si="1"/>
        <v>0.98958333333333193</v>
      </c>
    </row>
    <row r="97" spans="13:13" ht="13" x14ac:dyDescent="0.3">
      <c r="M97" s="1"/>
    </row>
    <row r="98" spans="13:13" ht="13" x14ac:dyDescent="0.3">
      <c r="M98" s="1"/>
    </row>
    <row r="99" spans="13:13" ht="13" x14ac:dyDescent="0.3">
      <c r="M99" s="1"/>
    </row>
  </sheetData>
  <sheetProtection selectLockedCells="1"/>
  <conditionalFormatting sqref="H27">
    <cfRule type="cellIs" priority="1" operator="equal">
      <formula>$D$12</formula>
    </cfRule>
  </conditionalFormatting>
  <dataValidations disablePrompts="1" count="1">
    <dataValidation type="time" allowBlank="1" showInputMessage="1" showErrorMessage="1" sqref="M2:M99">
      <formula1>0.208333333333333</formula1>
      <formula2>0.916666666666667</formula2>
    </dataValidation>
  </dataValidations>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4</vt:i4>
      </vt:variant>
    </vt:vector>
  </HeadingPairs>
  <TitlesOfParts>
    <vt:vector size="4" baseType="lpstr">
      <vt:lpstr>Reisekostenformular</vt:lpstr>
      <vt:lpstr>Kurzanleitung</vt:lpstr>
      <vt:lpstr>DE 2024_25</vt:lpstr>
      <vt:lpstr>Tabelle4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Bernd</dc:creator>
  <cp:lastModifiedBy>Gromer, Benjamin (Seminar GYMSOP Freiburg)</cp:lastModifiedBy>
  <cp:lastPrinted>2019-07-04T09:41:11Z</cp:lastPrinted>
  <dcterms:created xsi:type="dcterms:W3CDTF">2003-11-19T09:12:54Z</dcterms:created>
  <dcterms:modified xsi:type="dcterms:W3CDTF">2025-09-18T08:52:44Z</dcterms:modified>
</cp:coreProperties>
</file>