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EXT\OZ\"/>
    </mc:Choice>
  </mc:AlternateContent>
  <workbookProtection workbookPassword="C97D" lockStructure="1"/>
  <bookViews>
    <workbookView xWindow="0" yWindow="0" windowWidth="28800" windowHeight="12288" tabRatio="767"/>
  </bookViews>
  <sheets>
    <sheet name="Reisekostenformular" sheetId="4" r:id="rId1"/>
    <sheet name="Kurzanleitung" sheetId="11" state="hidden" r:id="rId2"/>
    <sheet name="ALT 2024_26" sheetId="13" state="hidden" r:id="rId3"/>
    <sheet name="Tabelle4" sheetId="14" state="hidden" r:id="rId4"/>
  </sheets>
  <definedNames>
    <definedName name="_xlnm._FilterDatabase" localSheetId="2" hidden="1">'ALT 2024_26'!$A$5:$J$276</definedName>
  </definedNames>
  <calcPr calcId="162913"/>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V41" i="4" l="1"/>
  <c r="V57" i="4"/>
  <c r="V73" i="4"/>
  <c r="V89" i="4"/>
  <c r="V43" i="4"/>
  <c r="V59" i="4"/>
  <c r="V75" i="4"/>
  <c r="V91" i="4"/>
  <c r="V45" i="4"/>
  <c r="V61" i="4"/>
  <c r="V77" i="4"/>
  <c r="V93" i="4"/>
  <c r="V63" i="4"/>
  <c r="V79" i="4"/>
  <c r="V49" i="4"/>
  <c r="V81" i="4"/>
  <c r="V35" i="4"/>
  <c r="V67" i="4"/>
  <c r="V99" i="4"/>
  <c r="V53" i="4"/>
  <c r="V85" i="4"/>
  <c r="V39" i="4"/>
  <c r="V71" i="4"/>
  <c r="V47" i="4"/>
  <c r="V95" i="4"/>
  <c r="V65" i="4"/>
  <c r="V97" i="4"/>
  <c r="V51" i="4"/>
  <c r="V83" i="4"/>
  <c r="V37" i="4"/>
  <c r="V69" i="4"/>
  <c r="V101" i="4"/>
  <c r="V55" i="4"/>
  <c r="V87" i="4"/>
  <c r="V33" i="4"/>
  <c r="Q40" i="4"/>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B99" i="4"/>
  <c r="B97" i="4"/>
  <c r="B95" i="4"/>
  <c r="B93" i="4"/>
  <c r="B91" i="4"/>
  <c r="B89" i="4"/>
  <c r="B87" i="4"/>
  <c r="B85" i="4"/>
  <c r="B83" i="4"/>
  <c r="B81" i="4"/>
  <c r="B79" i="4"/>
  <c r="B77" i="4"/>
  <c r="B75" i="4"/>
  <c r="B73" i="4"/>
  <c r="B71" i="4"/>
  <c r="B69" i="4"/>
  <c r="B67" i="4"/>
  <c r="B65" i="4"/>
  <c r="B63" i="4"/>
  <c r="B61" i="4"/>
  <c r="B59" i="4"/>
  <c r="B57" i="4"/>
  <c r="B55" i="4"/>
  <c r="B53" i="4"/>
  <c r="B51" i="4"/>
  <c r="B49" i="4"/>
  <c r="B47" i="4"/>
  <c r="B45" i="4"/>
  <c r="B43" i="4"/>
  <c r="B41" i="4"/>
  <c r="B39" i="4"/>
  <c r="B37" i="4"/>
  <c r="B35" i="4"/>
  <c r="B33" i="4"/>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<sst xmlns="http://schemas.openxmlformats.org/spreadsheetml/2006/main" count="480" uniqueCount="141">
  <si>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</si>
  <si>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</si>
  <si>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</si>
  <si>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</si>
  <si>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</si>
  <si>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</si>
  <si>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</si>
  <si>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</si>
  <si>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</si>
  <si>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</si>
  <si>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</si>
  <si>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</si>
  <si>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</si>
  <si>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</si>
  <si>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</si>
  <si>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</si>
  <si>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</si>
  <si>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</si>
  <si>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</si>
  <si>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</si>
  <si>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</si>
  <si>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</si>
  <si>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</si>
  <si>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</si>
  <si>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</si>
  <si>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</si>
  <si>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</si>
  <si>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</si>
  <si>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</si>
  <si>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</si>
  <si>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</si>
  <si>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</si>
  <si>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</si>
  <si>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</si>
  <si>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</si>
  <si>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</si>
  <si>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</si>
  <si>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</si>
  <si>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</si>
  <si>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</si>
  <si>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</si>
  <si>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</si>
  <si>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</si>
  <si>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</si>
  <si>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</si>
  <si>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</si>
  <si>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</si>
  <si>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</si>
  <si>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</si>
  <si>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</si>
  <si>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</si>
  <si>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</si>
  <si>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</si>
  <si>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</si>
  <si>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</si>
  <si>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</si>
  <si>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</si>
  <si>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</si>
  <si>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</si>
  <si>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</si>
  <si>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</si>
  <si>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</si>
  <si>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</si>
  <si>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</si>
  <si>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</si>
  <si>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</si>
  <si>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</si>
  <si>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</si>
  <si>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</si>
  <si>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</si>
  <si>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</si>
  <si>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</si>
  <si>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</si>
  <si>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</si>
  <si>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</si>
  <si>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</si>
  <si>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</si>
  <si>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</si>
  <si>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</si>
  <si>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</si>
  <si>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</si>
  <si>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</si>
  <si>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</si>
  <si>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</si>
  <si>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</si>
  <si>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</si>
  <si>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</si>
  <si>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</si>
  <si>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</si>
  <si>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</si>
  <si>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</si>
  <si>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</si>
  <si>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</si>
  <si>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</si>
  <si>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</si>
  <si>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</si>
  <si>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</si>
  <si>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</si>
  <si>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</si>
  <si>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</si>
  <si>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</si>
  <si>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</si>
  <si>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</si>
  <si>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</si>
  <si>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</si>
  <si>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</si>
  <si>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</si>
  <si>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</si>
  <si>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</si>
  <si>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</si>
  <si>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</si>
  <si>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</si>
  <si>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</si>
  <si>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</si>
  <si>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</si>
  <si>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</si>
  <si>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</si>
  <si>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</si>
  <si>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</si>
  <si>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</si>
  <si>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</si>
  <si>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</si>
  <si>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</si>
  <si>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</si>
  <si>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</si>
  <si>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</si>
  <si>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</si>
  <si>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</si>
  <si>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</si>
  <si>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</si>
  <si>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</si>
  <si>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</si>
  <si>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Birkholz, Andrea</t>
  </si>
  <si>
    <t>Trichtingen</t>
  </si>
  <si>
    <t>Gustav-Werner-Schule SBBZ Gent</t>
  </si>
  <si>
    <t>Rottweil</t>
  </si>
  <si>
    <t>Kolze, Janek</t>
  </si>
  <si>
    <t>Steinen</t>
  </si>
  <si>
    <t>Esther-Weber-Schule</t>
  </si>
  <si>
    <t>Emmendingen</t>
  </si>
  <si>
    <t>Reisekostenabrechnung ALT-Teilnehmer: innen - Kurs 2024-26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</si>
</sst>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s>
  <fonts count="67" x14ac:knownFonts="1">
    <font>
      <sz val="10"/>
      <name val="Arial"/>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
      <sz val="12"/>
      <color rgb="FF000000"/>
      <name val="Calibri"/>
      <family val="2"/>
      <scheme val="minor"/>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178">
    <xf numFmtId="0" fontId="0" fillId="0" borderId="0"/>
    <xf numFmtId="9" fontId="4" fillId="0" borderId="0" applyFont="0" applyFill="0" applyBorder="0" applyAlignment="0" applyProtection="0"/>
    <xf numFmtId="44" fontId="4" fillId="0" borderId="0" applyFont="0" applyFill="0" applyBorder="0" applyAlignment="0" applyProtection="0"/>
    <xf numFmtId="0" fontId="14" fillId="0" borderId="0"/>
    <xf numFmtId="0" fontId="4" fillId="0" borderId="0"/>
    <xf numFmtId="0" fontId="35" fillId="0" borderId="0"/>
    <xf numFmtId="0" fontId="3"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14" fillId="0" borderId="0"/>
    <xf numFmtId="0" fontId="2"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44" fontId="4" fillId="0" borderId="0" applyFont="0" applyFill="0" applyBorder="0" applyAlignment="0" applyProtection="0"/>
    <xf numFmtId="44" fontId="4" fillId="0" borderId="0" applyFont="0" applyFill="0" applyBorder="0" applyAlignment="0" applyProtection="0"/>
    <xf numFmtId="0" fontId="37" fillId="0" borderId="0" applyNumberFormat="0" applyFill="0" applyBorder="0" applyAlignment="0" applyProtection="0"/>
    <xf numFmtId="0" fontId="39" fillId="0" borderId="0"/>
    <xf numFmtId="0" fontId="39" fillId="0" borderId="0"/>
    <xf numFmtId="0" fontId="40" fillId="0" borderId="0" applyNumberFormat="0" applyFill="0" applyBorder="0" applyAlignment="0" applyProtection="0"/>
    <xf numFmtId="0" fontId="4" fillId="0" borderId="0"/>
    <xf numFmtId="0" fontId="38" fillId="0" borderId="0" applyNumberFormat="0" applyFill="0" applyBorder="0" applyAlignment="0" applyProtection="0"/>
    <xf numFmtId="0" fontId="4" fillId="0" borderId="0"/>
    <xf numFmtId="0" fontId="1" fillId="0" borderId="0"/>
    <xf numFmtId="0" fontId="41" fillId="0" borderId="114" applyNumberFormat="0" applyFill="0" applyAlignment="0" applyProtection="0"/>
    <xf numFmtId="0" fontId="42" fillId="0" borderId="115" applyNumberFormat="0" applyFill="0" applyAlignment="0" applyProtection="0"/>
    <xf numFmtId="0" fontId="43" fillId="0" borderId="116"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117" applyNumberFormat="0" applyAlignment="0" applyProtection="0"/>
    <xf numFmtId="0" fontId="48" fillId="12" borderId="118" applyNumberFormat="0" applyAlignment="0" applyProtection="0"/>
    <xf numFmtId="0" fontId="49" fillId="12" borderId="117" applyNumberFormat="0" applyAlignment="0" applyProtection="0"/>
    <xf numFmtId="0" fontId="50" fillId="0" borderId="119" applyNumberFormat="0" applyFill="0" applyAlignment="0" applyProtection="0"/>
    <xf numFmtId="0" fontId="51" fillId="13" borderId="120" applyNumberFormat="0" applyAlignment="0" applyProtection="0"/>
    <xf numFmtId="0" fontId="52" fillId="0" borderId="0" applyNumberFormat="0" applyFill="0" applyBorder="0" applyAlignment="0" applyProtection="0"/>
    <xf numFmtId="0" fontId="1" fillId="14" borderId="121" applyNumberFormat="0" applyFont="0" applyAlignment="0" applyProtection="0"/>
    <xf numFmtId="0" fontId="53" fillId="0" borderId="0" applyNumberFormat="0" applyFill="0" applyBorder="0" applyAlignment="0" applyProtection="0"/>
    <xf numFmtId="0" fontId="54" fillId="0" borderId="122" applyNumberFormat="0" applyFill="0" applyAlignment="0" applyProtection="0"/>
    <xf numFmtId="0" fontId="5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5" fillId="38"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60" fillId="0" borderId="0" applyBorder="0" applyProtection="0"/>
    <xf numFmtId="0" fontId="56" fillId="39" borderId="0" applyBorder="0" applyProtection="0"/>
    <xf numFmtId="0" fontId="56" fillId="40" borderId="0" applyBorder="0" applyProtection="0"/>
    <xf numFmtId="0" fontId="56" fillId="41" borderId="0" applyBorder="0" applyProtection="0"/>
    <xf numFmtId="0" fontId="56" fillId="42" borderId="0" applyBorder="0" applyProtection="0"/>
    <xf numFmtId="0" fontId="56" fillId="43" borderId="0" applyBorder="0" applyProtection="0"/>
    <xf numFmtId="0" fontId="56" fillId="44" borderId="0" applyBorder="0" applyProtection="0"/>
    <xf numFmtId="0" fontId="56" fillId="45" borderId="0" applyBorder="0" applyProtection="0"/>
    <xf numFmtId="0" fontId="56" fillId="46" borderId="0" applyBorder="0" applyProtection="0"/>
    <xf numFmtId="0" fontId="56" fillId="47" borderId="0" applyBorder="0" applyProtection="0"/>
    <xf numFmtId="0" fontId="56" fillId="48" borderId="0" applyBorder="0" applyProtection="0"/>
    <xf numFmtId="0" fontId="56" fillId="49" borderId="0" applyBorder="0" applyProtection="0"/>
    <xf numFmtId="0" fontId="56" fillId="50" borderId="0" applyBorder="0" applyProtection="0"/>
    <xf numFmtId="0" fontId="57" fillId="51" borderId="0" applyBorder="0" applyProtection="0"/>
    <xf numFmtId="0" fontId="57" fillId="52" borderId="0" applyBorder="0" applyProtection="0"/>
    <xf numFmtId="0" fontId="57" fillId="53" borderId="0" applyBorder="0" applyProtection="0"/>
    <xf numFmtId="0" fontId="57" fillId="54" borderId="0" applyBorder="0" applyProtection="0"/>
    <xf numFmtId="0" fontId="57" fillId="55" borderId="0" applyBorder="0" applyProtection="0"/>
    <xf numFmtId="0" fontId="57" fillId="56" borderId="0" applyBorder="0" applyProtection="0"/>
    <xf numFmtId="0" fontId="57" fillId="57" borderId="0" applyBorder="0" applyProtection="0"/>
    <xf numFmtId="0" fontId="57" fillId="58" borderId="0" applyBorder="0" applyProtection="0"/>
    <xf numFmtId="0" fontId="57" fillId="59" borderId="0" applyBorder="0" applyProtection="0"/>
    <xf numFmtId="0" fontId="57" fillId="60" borderId="0" applyBorder="0" applyProtection="0"/>
    <xf numFmtId="0" fontId="57" fillId="61" borderId="0" applyBorder="0" applyProtection="0"/>
    <xf numFmtId="0" fontId="57" fillId="62" borderId="0" applyBorder="0" applyProtection="0"/>
    <xf numFmtId="0" fontId="48" fillId="63" borderId="118" applyProtection="0"/>
    <xf numFmtId="0" fontId="49" fillId="63" borderId="117" applyProtection="0"/>
    <xf numFmtId="0" fontId="47" fillId="64" borderId="117" applyProtection="0"/>
    <xf numFmtId="0" fontId="58" fillId="0" borderId="123" applyProtection="0"/>
    <xf numFmtId="0" fontId="53" fillId="0" borderId="0" applyBorder="0" applyProtection="0"/>
    <xf numFmtId="0" fontId="44" fillId="65" borderId="0" applyBorder="0" applyProtection="0"/>
    <xf numFmtId="0" fontId="59" fillId="0" borderId="0" applyBorder="0" applyProtection="0"/>
    <xf numFmtId="0" fontId="60" fillId="0" borderId="0" applyBorder="0" applyProtection="0"/>
    <xf numFmtId="0" fontId="46" fillId="66" borderId="0" applyBorder="0" applyProtection="0"/>
    <xf numFmtId="0" fontId="4" fillId="67" borderId="121" applyProtection="0"/>
    <xf numFmtId="0" fontId="45" fillId="68" borderId="0" applyBorder="0" applyProtection="0"/>
    <xf numFmtId="0" fontId="61" fillId="0" borderId="0"/>
    <xf numFmtId="0" fontId="56" fillId="0" borderId="0"/>
    <xf numFmtId="0" fontId="56" fillId="0" borderId="0"/>
    <xf numFmtId="0" fontId="61" fillId="0" borderId="0"/>
    <xf numFmtId="0" fontId="50" fillId="0" borderId="119" applyProtection="0"/>
    <xf numFmtId="0" fontId="52" fillId="0" borderId="0" applyBorder="0" applyProtection="0"/>
    <xf numFmtId="0" fontId="62" fillId="69" borderId="120" applyProtection="0"/>
    <xf numFmtId="0" fontId="63" fillId="0" borderId="124" applyProtection="0"/>
    <xf numFmtId="0" fontId="64" fillId="0" borderId="125" applyProtection="0"/>
    <xf numFmtId="0" fontId="65" fillId="0" borderId="126" applyProtection="0"/>
    <xf numFmtId="0" fontId="65" fillId="0" borderId="0" applyBorder="0" applyProtection="0"/>
    <xf numFmtId="0" fontId="38" fillId="0" borderId="0" applyNumberFormat="0" applyFill="0" applyBorder="0" applyAlignment="0" applyProtection="0"/>
    <xf numFmtId="0" fontId="39" fillId="0" borderId="0"/>
    <xf numFmtId="0" fontId="39" fillId="0" borderId="0"/>
    <xf numFmtId="0" fontId="40" fillId="0" borderId="0" applyNumberFormat="0" applyFill="0" applyBorder="0" applyAlignment="0" applyProtection="0"/>
    <xf numFmtId="0" fontId="38" fillId="0" borderId="0" applyNumberFormat="0" applyFill="0" applyBorder="0" applyAlignment="0" applyProtection="0"/>
    <xf numFmtId="0" fontId="1" fillId="0" borderId="0"/>
    <xf numFmtId="0" fontId="41" fillId="0" borderId="114" applyNumberFormat="0" applyFill="0" applyAlignment="0" applyProtection="0"/>
    <xf numFmtId="0" fontId="42" fillId="0" borderId="115" applyNumberFormat="0" applyFill="0" applyAlignment="0" applyProtection="0"/>
    <xf numFmtId="0" fontId="43" fillId="0" borderId="116" applyNumberFormat="0" applyFill="0" applyAlignment="0" applyProtection="0"/>
    <xf numFmtId="0" fontId="43" fillId="0" borderId="0" applyNumberFormat="0" applyFill="0" applyBorder="0" applyAlignment="0" applyProtection="0"/>
    <xf numFmtId="0" fontId="44" fillId="8" borderId="0" applyNumberFormat="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117" applyNumberFormat="0" applyAlignment="0" applyProtection="0"/>
    <xf numFmtId="0" fontId="48" fillId="12" borderId="118" applyNumberFormat="0" applyAlignment="0" applyProtection="0"/>
    <xf numFmtId="0" fontId="49" fillId="12" borderId="117" applyNumberFormat="0" applyAlignment="0" applyProtection="0"/>
    <xf numFmtId="0" fontId="50" fillId="0" borderId="119" applyNumberFormat="0" applyFill="0" applyAlignment="0" applyProtection="0"/>
    <xf numFmtId="0" fontId="51" fillId="13" borderId="120" applyNumberFormat="0" applyAlignment="0" applyProtection="0"/>
    <xf numFmtId="0" fontId="52" fillId="0" borderId="0" applyNumberFormat="0" applyFill="0" applyBorder="0" applyAlignment="0" applyProtection="0"/>
    <xf numFmtId="0" fontId="1" fillId="14" borderId="121" applyNumberFormat="0" applyFont="0" applyAlignment="0" applyProtection="0"/>
    <xf numFmtId="0" fontId="53" fillId="0" borderId="0" applyNumberFormat="0" applyFill="0" applyBorder="0" applyAlignment="0" applyProtection="0"/>
    <xf numFmtId="0" fontId="54" fillId="0" borderId="122" applyNumberFormat="0" applyFill="0" applyAlignment="0" applyProtection="0"/>
    <xf numFmtId="0" fontId="5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55" fillId="38" borderId="0" applyNumberFormat="0" applyBorder="0" applyAlignment="0" applyProtection="0"/>
    <xf numFmtId="0" fontId="4" fillId="0" borderId="0"/>
    <xf numFmtId="0" fontId="4" fillId="0" borderId="0"/>
    <xf numFmtId="0" fontId="4" fillId="0" borderId="0"/>
    <xf numFmtId="0" fontId="4" fillId="0" borderId="0"/>
  </cellStyleXfs>
  <cellXfs count="411">
    <xf numFmtId="0" fontId="0" fillId="0" borderId="0" xfId="0"/>
    <xf numFmtId="166" fontId="7" fillId="0" borderId="0" xfId="1" applyNumberFormat="1" applyFont="1" applyAlignment="1">
      <alignment horizontal="center"/>
    </xf>
    <xf numFmtId="0" fontId="0" fillId="0" borderId="0" xfId="0" applyAlignment="1">
      <alignment horizontal="center"/>
    </xf>
    <xf numFmtId="0" fontId="7" fillId="0" borderId="0" xfId="0" applyFont="1" applyProtection="1"/>
    <xf numFmtId="0" fontId="5" fillId="0" borderId="0" xfId="0" applyFont="1"/>
    <xf numFmtId="0" fontId="0" fillId="0" borderId="0" xfId="0"/>
    <xf numFmtId="0" fontId="9" fillId="0" borderId="0" xfId="0" applyFont="1" applyProtection="1"/>
    <xf numFmtId="0" fontId="7" fillId="0" borderId="0" xfId="0" applyFont="1" applyAlignment="1" applyProtection="1">
      <alignment vertical="top"/>
    </xf>
    <xf numFmtId="0" fontId="7" fillId="0" borderId="0" xfId="0" applyFont="1" applyFill="1" applyAlignment="1" applyProtection="1">
      <alignment vertical="top"/>
    </xf>
    <xf numFmtId="0" fontId="9" fillId="0" borderId="0" xfId="0" applyNumberFormat="1" applyFont="1" applyProtection="1"/>
    <xf numFmtId="14" fontId="7" fillId="0" borderId="0" xfId="0" applyNumberFormat="1" applyFont="1" applyProtection="1"/>
    <xf numFmtId="0" fontId="7" fillId="2" borderId="32" xfId="0" applyFont="1" applyFill="1" applyBorder="1" applyAlignment="1" applyProtection="1">
      <alignment horizontal="center"/>
    </xf>
    <xf numFmtId="0" fontId="7" fillId="2" borderId="32" xfId="0" applyFont="1" applyFill="1" applyBorder="1" applyProtection="1"/>
    <xf numFmtId="3" fontId="10" fillId="2" borderId="36" xfId="0" applyNumberFormat="1" applyFont="1" applyFill="1" applyBorder="1" applyAlignment="1" applyProtection="1">
      <alignment horizontal="center" vertical="center"/>
    </xf>
    <xf numFmtId="0" fontId="9" fillId="2" borderId="32" xfId="0" applyFont="1" applyFill="1" applyBorder="1" applyProtection="1"/>
    <xf numFmtId="0" fontId="0" fillId="0" borderId="0" xfId="0"/>
    <xf numFmtId="0" fontId="4" fillId="0" borderId="0" xfId="0" applyFont="1"/>
    <xf numFmtId="164" fontId="10" fillId="2" borderId="5" xfId="0" applyNumberFormat="1" applyFont="1" applyFill="1" applyBorder="1" applyAlignment="1" applyProtection="1">
      <alignment horizontal="center" vertical="center"/>
      <protection hidden="1"/>
    </xf>
    <xf numFmtId="0" fontId="24" fillId="0" borderId="0" xfId="0" applyFont="1"/>
    <xf numFmtId="0" fontId="24" fillId="0" borderId="0" xfId="0" applyFont="1" applyAlignment="1">
      <alignment horizontal="right"/>
    </xf>
    <xf numFmtId="0" fontId="25" fillId="0" borderId="0" xfId="0" applyFont="1"/>
    <xf numFmtId="0" fontId="26" fillId="0" borderId="0" xfId="0" applyFont="1"/>
    <xf numFmtId="0" fontId="15" fillId="0" borderId="30" xfId="3" applyFont="1" applyFill="1" applyBorder="1" applyAlignment="1">
      <alignment wrapText="1"/>
    </xf>
    <xf numFmtId="0" fontId="4" fillId="0" borderId="0" xfId="0" applyFont="1" applyAlignment="1">
      <alignment horizontal="right"/>
    </xf>
    <xf numFmtId="0" fontId="21" fillId="0" borderId="0" xfId="0" applyFont="1" applyFill="1" applyAlignment="1" applyProtection="1">
      <alignment horizontal="right"/>
      <protection hidden="1"/>
    </xf>
    <xf numFmtId="0" fontId="21" fillId="0" borderId="0" xfId="0" applyFont="1" applyFill="1" applyAlignment="1" applyProtection="1">
      <alignment horizontal="left"/>
      <protection hidden="1"/>
    </xf>
    <xf numFmtId="0" fontId="21" fillId="0" borderId="0" xfId="0" applyFont="1" applyFill="1" applyAlignment="1" applyProtection="1">
      <alignment vertical="top"/>
      <protection hidden="1"/>
    </xf>
    <xf numFmtId="0" fontId="21" fillId="0" borderId="0" xfId="0" applyFont="1" applyFill="1" applyAlignment="1" applyProtection="1">
      <alignment horizontal="left" vertical="top"/>
      <protection hidden="1"/>
    </xf>
    <xf numFmtId="0" fontId="21" fillId="0" borderId="0" xfId="0" applyFont="1" applyFill="1" applyAlignment="1" applyProtection="1">
      <alignment horizontal="right" vertical="top"/>
      <protection hidden="1"/>
    </xf>
    <xf numFmtId="0" fontId="22" fillId="0" borderId="0" xfId="0" applyFont="1" applyFill="1" applyBorder="1" applyProtection="1">
      <protection hidden="1"/>
    </xf>
    <xf numFmtId="0" fontId="21" fillId="0" borderId="0" xfId="0" applyFont="1" applyFill="1" applyBorder="1" applyAlignment="1" applyProtection="1">
      <alignment horizontal="left"/>
      <protection hidden="1"/>
    </xf>
    <xf numFmtId="0" fontId="21" fillId="0" borderId="0" xfId="0" applyFont="1" applyFill="1" applyProtection="1">
      <protection hidden="1"/>
    </xf>
    <xf numFmtId="0" fontId="22" fillId="0" borderId="0" xfId="0" applyFont="1" applyFill="1" applyBorder="1" applyAlignment="1" applyProtection="1">
      <alignment horizontal="left" vertical="center"/>
      <protection hidden="1"/>
    </xf>
    <xf numFmtId="0" fontId="21" fillId="0" borderId="0" xfId="0" applyFont="1" applyFill="1" applyBorder="1" applyProtection="1">
      <protection hidden="1"/>
    </xf>
    <xf numFmtId="0" fontId="22" fillId="0" borderId="0" xfId="0" applyNumberFormat="1" applyFont="1" applyFill="1" applyBorder="1" applyAlignment="1" applyProtection="1">
      <alignment horizontal="center"/>
      <protection hidden="1"/>
    </xf>
    <xf numFmtId="0" fontId="21" fillId="0" borderId="0" xfId="0" applyNumberFormat="1" applyFont="1" applyFill="1" applyProtection="1">
      <protection hidden="1"/>
    </xf>
    <xf numFmtId="0" fontId="4" fillId="0" borderId="0" xfId="0" applyFont="1" applyAlignment="1">
      <alignment horizontal="center"/>
    </xf>
    <xf numFmtId="0" fontId="7" fillId="5" borderId="0" xfId="0" applyFont="1" applyFill="1" applyBorder="1" applyAlignment="1" applyProtection="1">
      <alignment vertical="top"/>
    </xf>
    <xf numFmtId="0" fontId="27" fillId="5" borderId="0" xfId="0" applyFont="1" applyFill="1" applyBorder="1" applyAlignment="1" applyProtection="1">
      <alignment wrapText="1"/>
    </xf>
    <xf numFmtId="0" fontId="6" fillId="5" borderId="0" xfId="0" quotePrefix="1" applyFont="1" applyFill="1" applyBorder="1" applyAlignment="1">
      <alignment vertical="center"/>
    </xf>
    <xf numFmtId="0" fontId="9" fillId="5" borderId="0" xfId="0" quotePrefix="1" applyFont="1" applyFill="1" applyBorder="1" applyAlignment="1">
      <alignment horizontal="center" vertical="center"/>
    </xf>
    <xf numFmtId="0" fontId="7" fillId="5" borderId="0" xfId="0" applyFont="1" applyFill="1" applyBorder="1" applyProtection="1"/>
    <xf numFmtId="0" fontId="7" fillId="5" borderId="0" xfId="0" applyFont="1" applyFill="1" applyProtection="1"/>
    <xf numFmtId="14" fontId="9" fillId="5" borderId="0" xfId="0" applyNumberFormat="1" applyFont="1" applyFill="1" applyBorder="1" applyAlignment="1" applyProtection="1">
      <alignment horizontal="center"/>
    </xf>
    <xf numFmtId="164" fontId="9" fillId="5" borderId="0" xfId="0" applyNumberFormat="1" applyFont="1" applyFill="1" applyBorder="1" applyAlignment="1" applyProtection="1">
      <alignment vertical="top"/>
    </xf>
    <xf numFmtId="0" fontId="9" fillId="5" borderId="0" xfId="0" applyFont="1" applyFill="1" applyBorder="1" applyAlignment="1" applyProtection="1">
      <alignment vertical="top"/>
    </xf>
    <xf numFmtId="166" fontId="22" fillId="0" borderId="46" xfId="0" applyNumberFormat="1" applyFont="1" applyBorder="1" applyAlignment="1" applyProtection="1">
      <alignment horizontal="center" vertical="center"/>
      <protection locked="0"/>
    </xf>
    <xf numFmtId="166" fontId="22" fillId="0" borderId="3" xfId="0" applyNumberFormat="1" applyFont="1" applyBorder="1" applyAlignment="1" applyProtection="1">
      <alignment horizontal="center" vertical="center"/>
      <protection locked="0"/>
    </xf>
    <xf numFmtId="0" fontId="22" fillId="0" borderId="42" xfId="0" applyFont="1" applyFill="1" applyBorder="1" applyAlignment="1" applyProtection="1">
      <alignment horizontal="center"/>
      <protection locked="0"/>
    </xf>
    <xf numFmtId="0" fontId="30" fillId="2" borderId="6" xfId="0" applyNumberFormat="1" applyFont="1" applyFill="1" applyBorder="1" applyProtection="1"/>
    <xf numFmtId="0" fontId="32" fillId="0" borderId="0" xfId="0" applyFont="1" applyFill="1" applyAlignment="1" applyProtection="1">
      <alignment horizontal="left"/>
      <protection hidden="1"/>
    </xf>
    <xf numFmtId="0" fontId="12" fillId="0" borderId="49" xfId="0" applyFont="1" applyBorder="1" applyProtection="1">
      <protection locked="0"/>
    </xf>
    <xf numFmtId="164" fontId="12" fillId="0" borderId="50" xfId="0" applyNumberFormat="1" applyFont="1" applyBorder="1" applyProtection="1">
      <protection locked="0"/>
    </xf>
    <xf numFmtId="0" fontId="31" fillId="5" borderId="0" xfId="0" applyFont="1" applyFill="1" applyBorder="1" applyAlignment="1" applyProtection="1">
      <alignment horizontal="center"/>
      <protection locked="0"/>
    </xf>
    <xf numFmtId="0" fontId="11" fillId="2" borderId="58" xfId="0" applyFont="1" applyFill="1" applyBorder="1" applyAlignment="1" applyProtection="1">
      <alignment vertical="center"/>
    </xf>
    <xf numFmtId="0" fontId="22" fillId="0" borderId="0" xfId="0" applyNumberFormat="1" applyFont="1" applyFill="1" applyBorder="1" applyAlignment="1" applyProtection="1">
      <alignment horizontal="center"/>
      <protection hidden="1"/>
    </xf>
    <xf numFmtId="0" fontId="8" fillId="2" borderId="0" xfId="0" applyFont="1" applyFill="1" applyBorder="1" applyAlignment="1" applyProtection="1">
      <alignment horizontal="left"/>
    </xf>
    <xf numFmtId="14" fontId="31" fillId="5" borderId="0" xfId="0" applyNumberFormat="1" applyFont="1" applyFill="1" applyBorder="1" applyAlignment="1" applyProtection="1">
      <alignment horizontal="center"/>
      <protection locked="0"/>
    </xf>
    <xf numFmtId="0" fontId="4" fillId="0" borderId="0" xfId="0" applyFont="1"/>
    <xf numFmtId="0" fontId="15" fillId="0" borderId="0" xfId="3" applyFont="1" applyFill="1" applyBorder="1" applyAlignment="1">
      <alignment wrapText="1"/>
    </xf>
    <xf numFmtId="0" fontId="10" fillId="5" borderId="0" xfId="0" applyFont="1" applyFill="1" applyBorder="1" applyAlignment="1" applyProtection="1">
      <alignment horizontal="center"/>
    </xf>
    <xf numFmtId="0" fontId="32" fillId="0" borderId="0" xfId="0" applyFont="1" applyFill="1" applyAlignment="1" applyProtection="1">
      <alignment horizontal="right"/>
      <protection hidden="1"/>
    </xf>
    <xf numFmtId="0" fontId="7" fillId="5" borderId="4" xfId="0" applyFont="1" applyFill="1" applyBorder="1" applyAlignment="1" applyProtection="1">
      <alignment vertical="top"/>
    </xf>
    <xf numFmtId="0" fontId="9" fillId="5" borderId="4" xfId="0" applyFont="1" applyFill="1" applyBorder="1" applyAlignment="1" applyProtection="1">
      <alignment vertical="center"/>
    </xf>
    <xf numFmtId="0" fontId="9" fillId="5" borderId="4" xfId="0" applyFont="1" applyFill="1" applyBorder="1" applyAlignment="1" applyProtection="1">
      <alignment vertical="top"/>
    </xf>
    <xf numFmtId="0" fontId="9" fillId="5" borderId="4" xfId="0" applyFont="1" applyFill="1" applyBorder="1" applyProtection="1"/>
    <xf numFmtId="0" fontId="10" fillId="5" borderId="31" xfId="0" applyFont="1" applyFill="1" applyBorder="1" applyAlignment="1" applyProtection="1">
      <alignment horizontal="center"/>
    </xf>
    <xf numFmtId="0" fontId="9" fillId="5" borderId="34" xfId="0" applyFont="1" applyFill="1" applyBorder="1" applyProtection="1"/>
    <xf numFmtId="0" fontId="11" fillId="2" borderId="69" xfId="0" applyFont="1" applyFill="1" applyBorder="1" applyAlignment="1" applyProtection="1">
      <alignment horizontal="left" vertical="center"/>
    </xf>
    <xf numFmtId="0" fontId="7" fillId="2" borderId="67" xfId="0" applyFont="1" applyFill="1" applyBorder="1" applyProtection="1"/>
    <xf numFmtId="0" fontId="9" fillId="2" borderId="51" xfId="0" applyFont="1" applyFill="1" applyBorder="1" applyAlignment="1" applyProtection="1">
      <alignment horizontal="center" vertical="center"/>
      <protection hidden="1"/>
    </xf>
    <xf numFmtId="0" fontId="9" fillId="0" borderId="0" xfId="0" applyFont="1" applyBorder="1" applyAlignment="1" applyProtection="1">
      <alignment horizontal="center" vertical="top"/>
      <protection locked="0"/>
    </xf>
    <xf numFmtId="0" fontId="9" fillId="5" borderId="0" xfId="0" applyFont="1" applyFill="1" applyBorder="1" applyAlignment="1" applyProtection="1">
      <alignment horizontal="left" vertical="top" wrapText="1"/>
    </xf>
    <xf numFmtId="0" fontId="16" fillId="2" borderId="20" xfId="0" applyFont="1" applyFill="1" applyBorder="1" applyAlignment="1" applyProtection="1">
      <alignment vertical="center"/>
      <protection hidden="1"/>
    </xf>
    <xf numFmtId="0" fontId="8" fillId="5" borderId="0" xfId="0" applyFont="1" applyFill="1" applyBorder="1" applyAlignment="1" applyProtection="1">
      <alignment horizontal="center"/>
    </xf>
    <xf numFmtId="0" fontId="27" fillId="3" borderId="1" xfId="0" applyFont="1" applyFill="1" applyBorder="1" applyAlignment="1" applyProtection="1">
      <alignment horizontal="left"/>
      <protection locked="0" hidden="1"/>
    </xf>
    <xf numFmtId="0" fontId="33" fillId="0" borderId="1" xfId="0" applyFont="1" applyBorder="1" applyAlignment="1" applyProtection="1">
      <alignment horizontal="left" vertical="center"/>
      <protection locked="0"/>
    </xf>
    <xf numFmtId="0" fontId="4" fillId="0" borderId="0" xfId="0" applyFont="1"/>
    <xf numFmtId="0" fontId="15" fillId="0" borderId="0" xfId="3" applyFont="1" applyFill="1" applyBorder="1" applyAlignment="1">
      <alignment wrapText="1"/>
    </xf>
    <xf numFmtId="0" fontId="7" fillId="0" borderId="0" xfId="0" applyNumberFormat="1" applyFont="1" applyProtection="1"/>
    <xf numFmtId="0" fontId="34" fillId="0" borderId="30" xfId="5" applyFont="1" applyFill="1" applyBorder="1" applyAlignment="1">
      <alignment wrapText="1"/>
    </xf>
    <xf numFmtId="0" fontId="18" fillId="5" borderId="0" xfId="0" applyFont="1" applyFill="1" applyBorder="1" applyAlignment="1">
      <alignment horizontal="center" vertical="center"/>
    </xf>
    <xf numFmtId="0" fontId="18" fillId="5" borderId="0" xfId="0" applyFont="1" applyFill="1" applyBorder="1" applyAlignment="1">
      <alignment vertical="center"/>
    </xf>
    <xf numFmtId="0" fontId="9" fillId="2" borderId="19" xfId="0" applyNumberFormat="1" applyFont="1" applyFill="1" applyBorder="1" applyAlignment="1" applyProtection="1">
      <alignment horizontal="right"/>
    </xf>
    <xf numFmtId="2" fontId="9" fillId="2" borderId="12" xfId="0" applyNumberFormat="1" applyFont="1" applyFill="1" applyBorder="1" applyAlignment="1" applyProtection="1">
      <alignment horizontal="right"/>
    </xf>
    <xf numFmtId="2" fontId="9" fillId="2" borderId="22" xfId="0" applyNumberFormat="1" applyFont="1" applyFill="1" applyBorder="1" applyAlignment="1" applyProtection="1">
      <alignment horizontal="left"/>
    </xf>
    <xf numFmtId="0" fontId="9" fillId="2" borderId="13" xfId="0" applyFont="1" applyFill="1" applyBorder="1" applyAlignment="1" applyProtection="1">
      <alignment horizontal="left"/>
    </xf>
    <xf numFmtId="0" fontId="27" fillId="2" borderId="42" xfId="0" applyFont="1" applyFill="1" applyBorder="1" applyAlignment="1" applyProtection="1">
      <alignment vertical="center"/>
      <protection hidden="1"/>
    </xf>
    <xf numFmtId="0" fontId="27" fillId="2" borderId="94" xfId="0" applyFont="1" applyFill="1" applyBorder="1" applyAlignment="1" applyProtection="1">
      <alignment vertical="center"/>
      <protection hidden="1"/>
    </xf>
    <xf numFmtId="44" fontId="7" fillId="0" borderId="0" xfId="2" applyFont="1" applyProtection="1"/>
    <xf numFmtId="0" fontId="31" fillId="5" borderId="33" xfId="0" applyFont="1" applyFill="1" applyBorder="1" applyAlignment="1" applyProtection="1">
      <alignment horizontal="center"/>
      <protection locked="0"/>
    </xf>
    <xf numFmtId="0" fontId="9" fillId="2" borderId="45" xfId="0" applyFont="1" applyFill="1" applyBorder="1" applyAlignment="1" applyProtection="1">
      <alignment horizontal="center" vertical="center"/>
      <protection hidden="1"/>
    </xf>
    <xf numFmtId="44" fontId="9" fillId="0" borderId="2" xfId="2" applyFont="1" applyFill="1" applyBorder="1" applyAlignment="1" applyProtection="1">
      <alignment vertical="center"/>
      <protection locked="0"/>
    </xf>
    <xf numFmtId="0" fontId="9" fillId="2" borderId="2" xfId="0" applyFont="1" applyFill="1" applyBorder="1" applyAlignment="1" applyProtection="1">
      <alignment horizontal="center" vertical="center" wrapText="1"/>
      <protection hidden="1"/>
    </xf>
    <xf numFmtId="44" fontId="9" fillId="2" borderId="41" xfId="2" applyFont="1" applyFill="1" applyBorder="1" applyAlignment="1" applyProtection="1"/>
    <xf numFmtId="0" fontId="9" fillId="2" borderId="40" xfId="0" applyFont="1" applyFill="1" applyBorder="1" applyAlignment="1" applyProtection="1">
      <alignment horizontal="left"/>
      <protection hidden="1"/>
    </xf>
    <xf numFmtId="0" fontId="9" fillId="2" borderId="6"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protection hidden="1"/>
    </xf>
    <xf numFmtId="0" fontId="9" fillId="2" borderId="97" xfId="0" applyFont="1" applyFill="1" applyBorder="1" applyAlignment="1" applyProtection="1">
      <alignment horizontal="center" vertical="center"/>
      <protection hidden="1"/>
    </xf>
    <xf numFmtId="0" fontId="9" fillId="2" borderId="20" xfId="0" applyFont="1" applyFill="1" applyBorder="1" applyAlignment="1" applyProtection="1">
      <alignment horizontal="center"/>
      <protection hidden="1"/>
    </xf>
    <xf numFmtId="0" fontId="10" fillId="5" borderId="0" xfId="0" applyFont="1" applyFill="1" applyBorder="1" applyAlignment="1" applyProtection="1"/>
    <xf numFmtId="0" fontId="4" fillId="0" borderId="0" xfId="0" applyFont="1" applyAlignment="1">
      <alignment horizontal="left"/>
    </xf>
    <xf numFmtId="0" fontId="34" fillId="0" borderId="30" xfId="5" applyFont="1" applyFill="1" applyBorder="1" applyAlignment="1">
      <alignment horizontal="left" wrapText="1"/>
    </xf>
    <xf numFmtId="0" fontId="15" fillId="0" borderId="30" xfId="3" applyFont="1" applyFill="1" applyBorder="1" applyAlignment="1">
      <alignment horizontal="left" wrapText="1"/>
    </xf>
    <xf numFmtId="0" fontId="0" fillId="0" borderId="0" xfId="0" applyAlignment="1">
      <alignment horizontal="left"/>
    </xf>
    <xf numFmtId="44" fontId="27" fillId="2" borderId="1" xfId="2" applyFont="1" applyFill="1" applyBorder="1" applyAlignment="1" applyProtection="1">
      <alignment vertical="center"/>
    </xf>
    <xf numFmtId="0" fontId="22" fillId="0" borderId="0" xfId="0" applyNumberFormat="1" applyFont="1" applyFill="1" applyBorder="1" applyAlignment="1" applyProtection="1">
      <alignment horizontal="center"/>
      <protection hidden="1"/>
    </xf>
    <xf numFmtId="0" fontId="22" fillId="0" borderId="59" xfId="0" applyFont="1" applyBorder="1" applyAlignment="1" applyProtection="1">
      <alignment horizontal="center" vertical="center"/>
      <protection locked="0"/>
    </xf>
    <xf numFmtId="0" fontId="22" fillId="0" borderId="61" xfId="0" applyFont="1" applyBorder="1" applyAlignment="1" applyProtection="1">
      <alignment horizontal="center" vertical="center"/>
      <protection locked="0"/>
    </xf>
    <xf numFmtId="0" fontId="22" fillId="0" borderId="62" xfId="0" applyFont="1" applyBorder="1" applyAlignment="1" applyProtection="1">
      <alignment horizontal="center" vertical="center"/>
      <protection locked="0"/>
    </xf>
    <xf numFmtId="0" fontId="21" fillId="0" borderId="0" xfId="0" applyFont="1" applyFill="1" applyAlignment="1" applyProtection="1">
      <protection hidden="1"/>
    </xf>
    <xf numFmtId="166" fontId="22" fillId="0" borderId="0" xfId="0" applyNumberFormat="1" applyFont="1" applyFill="1" applyBorder="1" applyAlignment="1" applyProtection="1">
      <alignment horizontal="center"/>
      <protection hidden="1"/>
    </xf>
    <xf numFmtId="166" fontId="21" fillId="0" borderId="0" xfId="0" applyNumberFormat="1" applyFont="1" applyFill="1" applyAlignment="1" applyProtection="1">
      <alignment horizontal="right"/>
      <protection hidden="1"/>
    </xf>
    <xf numFmtId="168" fontId="8" fillId="0" borderId="0" xfId="0" applyNumberFormat="1" applyFont="1" applyBorder="1" applyAlignment="1" applyProtection="1">
      <alignment horizontal="center" vertical="top"/>
      <protection locked="0"/>
    </xf>
    <xf numFmtId="0" fontId="20" fillId="2" borderId="107" xfId="0" applyFont="1" applyFill="1" applyBorder="1" applyAlignment="1" applyProtection="1">
      <alignment horizontal="center" vertical="center" wrapText="1"/>
      <protection hidden="1"/>
    </xf>
    <xf numFmtId="0" fontId="20" fillId="2" borderId="108" xfId="0" applyFont="1" applyFill="1" applyBorder="1" applyAlignment="1" applyProtection="1">
      <alignment horizontal="center" vertical="center" wrapText="1"/>
      <protection hidden="1"/>
    </xf>
    <xf numFmtId="0" fontId="4" fillId="7" borderId="0" xfId="0" applyFont="1" applyFill="1" applyAlignment="1">
      <alignment horizontal="left"/>
    </xf>
    <xf numFmtId="0" fontId="4" fillId="7" borderId="0" xfId="4" applyFont="1" applyFill="1" applyAlignment="1">
      <alignment horizontal="left"/>
    </xf>
    <xf numFmtId="0" fontId="0" fillId="7" borderId="0" xfId="0" applyFill="1" applyAlignment="1">
      <alignment horizontal="left"/>
    </xf>
    <xf numFmtId="0" fontId="4" fillId="2" borderId="0" xfId="0" applyFont="1" applyFill="1" applyAlignment="1">
      <alignment horizontal="left"/>
    </xf>
    <xf numFmtId="0" fontId="0" fillId="2" borderId="0" xfId="0" applyFill="1" applyAlignment="1">
      <alignment horizontal="left"/>
    </xf>
    <xf numFmtId="0" fontId="4" fillId="2" borderId="0" xfId="4" applyFont="1" applyFill="1" applyAlignment="1">
      <alignment horizontal="left"/>
    </xf>
    <xf numFmtId="0" fontId="34" fillId="0" borderId="112" xfId="5" applyFont="1" applyFill="1" applyBorder="1" applyAlignment="1">
      <alignment wrapText="1"/>
    </xf>
    <xf numFmtId="0" fontId="34" fillId="0" borderId="112" xfId="5" applyFont="1" applyFill="1" applyBorder="1" applyAlignment="1">
      <alignment horizontal="left" wrapText="1"/>
    </xf>
    <xf numFmtId="166" fontId="22" fillId="0" borderId="46" xfId="0" applyNumberFormat="1" applyFont="1" applyBorder="1" applyAlignment="1" applyProtection="1">
      <alignment horizontal="center" vertical="center"/>
      <protection locked="0"/>
    </xf>
    <xf numFmtId="166" fontId="22" fillId="0" borderId="3" xfId="0" applyNumberFormat="1" applyFont="1" applyBorder="1" applyAlignment="1" applyProtection="1">
      <alignment horizontal="center" vertical="center"/>
      <protection locked="0"/>
    </xf>
    <xf numFmtId="0" fontId="22" fillId="0" borderId="42" xfId="0" applyFont="1" applyFill="1" applyBorder="1" applyAlignment="1" applyProtection="1">
      <alignment horizontal="center"/>
      <protection locked="0"/>
    </xf>
    <xf numFmtId="0" fontId="12" fillId="0" borderId="49" xfId="0" applyFont="1" applyBorder="1" applyProtection="1">
      <protection locked="0"/>
    </xf>
    <xf numFmtId="164" fontId="12" fillId="0" borderId="50" xfId="0" applyNumberFormat="1" applyFont="1" applyBorder="1" applyProtection="1">
      <protection locked="0"/>
    </xf>
    <xf numFmtId="0" fontId="9" fillId="0" borderId="0" xfId="0" applyFont="1" applyBorder="1" applyAlignment="1" applyProtection="1">
      <alignment horizontal="center" vertical="top"/>
      <protection locked="0"/>
    </xf>
    <xf numFmtId="0" fontId="27" fillId="3" borderId="1" xfId="0" applyFont="1" applyFill="1" applyBorder="1" applyAlignment="1" applyProtection="1">
      <alignment horizontal="left"/>
      <protection locked="0" hidden="1"/>
    </xf>
    <xf numFmtId="0" fontId="33" fillId="0" borderId="1" xfId="0" applyFont="1" applyBorder="1" applyAlignment="1" applyProtection="1">
      <alignment horizontal="left" vertical="center"/>
      <protection locked="0"/>
    </xf>
    <xf numFmtId="0" fontId="9" fillId="2" borderId="19" xfId="0" applyNumberFormat="1" applyFont="1" applyFill="1" applyBorder="1" applyAlignment="1" applyProtection="1">
      <alignment horizontal="right"/>
    </xf>
    <xf numFmtId="2" fontId="9" fillId="2" borderId="12" xfId="0" applyNumberFormat="1" applyFont="1" applyFill="1" applyBorder="1" applyAlignment="1" applyProtection="1">
      <alignment horizontal="right"/>
    </xf>
    <xf numFmtId="2" fontId="9" fillId="2" borderId="22" xfId="0" applyNumberFormat="1" applyFont="1" applyFill="1" applyBorder="1" applyAlignment="1" applyProtection="1">
      <alignment horizontal="left"/>
    </xf>
    <xf numFmtId="0" fontId="9" fillId="2" borderId="13" xfId="0" applyFont="1" applyFill="1" applyBorder="1" applyAlignment="1" applyProtection="1">
      <alignment horizontal="left"/>
    </xf>
    <xf numFmtId="168" fontId="8" fillId="0" borderId="0" xfId="0" applyNumberFormat="1" applyFont="1" applyBorder="1" applyAlignment="1" applyProtection="1">
      <alignment horizontal="center" vertical="top"/>
      <protection locked="0"/>
    </xf>
    <xf numFmtId="0" fontId="1" fillId="7" borderId="6" xfId="15" applyFill="1" applyBorder="1" applyAlignment="1">
      <alignment horizontal="center"/>
    </xf>
    <xf numFmtId="0" fontId="4" fillId="7" borderId="6" xfId="15" applyFont="1" applyFill="1" applyBorder="1" applyAlignment="1">
      <alignment horizontal="center" vertical="center" wrapText="1"/>
    </xf>
    <xf numFmtId="0" fontId="4" fillId="0" borderId="6" xfId="15" applyFont="1" applyBorder="1" applyAlignment="1">
      <alignment horizontal="left" vertical="center" wrapText="1"/>
    </xf>
    <xf numFmtId="0" fontId="1" fillId="0" borderId="6" xfId="15" applyBorder="1" applyAlignment="1">
      <alignment vertical="center"/>
    </xf>
    <xf numFmtId="0" fontId="4" fillId="0" borderId="6" xfId="15" applyFont="1" applyFill="1" applyBorder="1" applyAlignment="1">
      <alignment horizontal="left" vertical="center" wrapText="1"/>
    </xf>
    <xf numFmtId="0" fontId="1" fillId="0" borderId="6" xfId="15" applyBorder="1"/>
    <xf numFmtId="0" fontId="4" fillId="6" borderId="6" xfId="7" applyFont="1" applyFill="1" applyBorder="1"/>
    <xf numFmtId="0" fontId="4" fillId="0" borderId="6" xfId="7" applyFont="1" applyBorder="1"/>
    <xf numFmtId="49" fontId="4" fillId="0" borderId="6" xfId="7" applyNumberFormat="1" applyFont="1" applyBorder="1" applyAlignment="1">
      <alignment vertical="center"/>
    </xf>
    <xf numFmtId="0" fontId="4" fillId="0" borderId="6" xfId="7" applyFont="1" applyBorder="1" applyAlignment="1">
      <alignment vertical="center"/>
    </xf>
    <xf numFmtId="14" fontId="4" fillId="0" borderId="92" xfId="15" applyNumberFormat="1" applyFont="1" applyFill="1" applyBorder="1" applyAlignment="1">
      <alignment vertical="center" wrapText="1"/>
    </xf>
    <xf numFmtId="0" fontId="1" fillId="2" borderId="6" xfId="15" applyFill="1" applyBorder="1" applyAlignment="1">
      <alignment horizontal="center" vertical="center"/>
    </xf>
    <xf numFmtId="0" fontId="1" fillId="2" borderId="6" xfId="15" applyFill="1" applyBorder="1" applyAlignment="1">
      <alignment horizontal="center"/>
    </xf>
    <xf numFmtId="0" fontId="1" fillId="7" borderId="110" xfId="15" applyFill="1" applyBorder="1" applyAlignment="1">
      <alignment horizontal="center"/>
    </xf>
    <xf numFmtId="0" fontId="1" fillId="2" borderId="110" xfId="15" applyFill="1" applyBorder="1" applyAlignment="1">
      <alignment horizontal="center"/>
    </xf>
    <xf numFmtId="0" fontId="15" fillId="0" borderId="6" xfId="10" applyFont="1" applyFill="1" applyBorder="1" applyAlignment="1">
      <alignment horizontal="left" wrapText="1"/>
    </xf>
    <xf numFmtId="0" fontId="15" fillId="0" borderId="6" xfId="3" applyFont="1" applyFill="1" applyBorder="1" applyAlignment="1">
      <alignment wrapText="1"/>
    </xf>
    <xf numFmtId="0" fontId="4" fillId="7" borderId="6" xfId="4" applyFont="1" applyFill="1" applyBorder="1" applyAlignment="1">
      <alignment horizontal="left"/>
    </xf>
    <xf numFmtId="0" fontId="4" fillId="2" borderId="6" xfId="4" applyFont="1" applyFill="1" applyBorder="1" applyAlignment="1">
      <alignment horizontal="left"/>
    </xf>
    <xf numFmtId="0" fontId="4" fillId="0" borderId="6" xfId="0" applyFont="1" applyBorder="1"/>
    <xf numFmtId="0" fontId="4" fillId="7" borderId="6" xfId="0" applyFont="1" applyFill="1" applyBorder="1" applyAlignment="1">
      <alignment horizontal="left"/>
    </xf>
    <xf numFmtId="0" fontId="0" fillId="2" borderId="6" xfId="0" applyFill="1" applyBorder="1" applyAlignment="1">
      <alignment horizontal="left"/>
    </xf>
    <xf numFmtId="0" fontId="1" fillId="0" borderId="113" xfId="15" applyBorder="1"/>
    <xf numFmtId="0" fontId="15" fillId="0" borderId="93" xfId="3" applyFont="1" applyFill="1" applyBorder="1" applyAlignment="1">
      <alignment wrapText="1"/>
    </xf>
    <xf numFmtId="0" fontId="1" fillId="0" borderId="6" xfId="19" applyBorder="1"/>
    <xf numFmtId="49" fontId="4" fillId="0" borderId="6" xfId="0" applyNumberFormat="1" applyFont="1" applyFill="1" applyBorder="1" applyAlignment="1">
      <alignment horizontal="left"/>
    </xf>
    <xf numFmtId="14" fontId="4" fillId="0" borderId="6" xfId="15" applyNumberFormat="1" applyFont="1" applyFill="1" applyBorder="1" applyAlignment="1">
      <alignment vertical="center" wrapText="1"/>
    </xf>
    <xf numFmtId="49" fontId="4" fillId="0" borderId="6" xfId="7" applyNumberFormat="1" applyFont="1" applyBorder="1" applyAlignment="1">
      <alignment vertical="center" wrapText="1"/>
    </xf>
    <xf numFmtId="0" fontId="4" fillId="0" borderId="110" xfId="15" applyFont="1" applyBorder="1" applyAlignment="1">
      <alignment horizontal="left" vertical="center" wrapText="1"/>
    </xf>
    <xf numFmtId="0" fontId="1" fillId="0" borderId="110" xfId="15" applyBorder="1" applyAlignment="1">
      <alignment vertical="center"/>
    </xf>
    <xf numFmtId="0" fontId="4" fillId="0" borderId="6" xfId="0" applyFont="1" applyBorder="1" applyAlignment="1">
      <alignment horizontal="left"/>
    </xf>
    <xf numFmtId="0" fontId="4" fillId="0" borderId="110" xfId="7" applyFont="1" applyBorder="1" applyAlignment="1">
      <alignment vertical="center"/>
    </xf>
    <xf numFmtId="14" fontId="4" fillId="0" borderId="111" xfId="15" applyNumberFormat="1" applyFont="1" applyFill="1" applyBorder="1" applyAlignment="1">
      <alignment vertical="center" wrapText="1"/>
    </xf>
    <xf numFmtId="0" fontId="1" fillId="0" borderId="110" xfId="19" applyBorder="1"/>
    <xf numFmtId="0" fontId="4" fillId="0" borderId="9" xfId="15" applyFont="1" applyBorder="1" applyAlignment="1">
      <alignment horizontal="left" vertical="center" wrapText="1"/>
    </xf>
    <xf numFmtId="0" fontId="4" fillId="0" borderId="6" xfId="0" applyFont="1" applyFill="1" applyBorder="1"/>
    <xf numFmtId="0" fontId="4" fillId="7" borderId="0" xfId="15" applyFont="1" applyFill="1" applyBorder="1" applyAlignment="1">
      <alignment horizontal="center" vertical="center" wrapText="1"/>
    </xf>
    <xf numFmtId="0" fontId="1" fillId="2" borderId="0" xfId="15" applyFill="1" applyBorder="1" applyAlignment="1">
      <alignment horizontal="center" vertical="center"/>
    </xf>
    <xf numFmtId="0" fontId="4" fillId="2" borderId="6" xfId="0" applyFont="1" applyFill="1" applyBorder="1" applyAlignment="1">
      <alignment horizontal="left"/>
    </xf>
    <xf numFmtId="0" fontId="4" fillId="0" borderId="110" xfId="0" applyFont="1" applyBorder="1"/>
    <xf numFmtId="0" fontId="4" fillId="0" borderId="110" xfId="0" applyFont="1" applyBorder="1" applyAlignment="1">
      <alignment horizontal="left"/>
    </xf>
    <xf numFmtId="0" fontId="4" fillId="0" borderId="111" xfId="0" applyFont="1" applyBorder="1"/>
    <xf numFmtId="0" fontId="4" fillId="0" borderId="9" xfId="0" applyFont="1" applyFill="1" applyBorder="1"/>
    <xf numFmtId="0" fontId="4" fillId="7" borderId="0" xfId="0" applyFont="1" applyFill="1" applyBorder="1" applyAlignment="1">
      <alignment horizontal="left"/>
    </xf>
    <xf numFmtId="0" fontId="4" fillId="2" borderId="0" xfId="0" applyFont="1" applyFill="1" applyBorder="1" applyAlignment="1">
      <alignment horizontal="left"/>
    </xf>
    <xf numFmtId="0" fontId="1" fillId="0" borderId="110" xfId="15" applyBorder="1" applyAlignment="1">
      <alignment horizontal="left"/>
    </xf>
    <xf numFmtId="0" fontId="66" fillId="0" borderId="6" xfId="117" applyFont="1" applyBorder="1" applyAlignment="1">
      <alignment horizontal="left"/>
    </xf>
    <xf numFmtId="0" fontId="4" fillId="0" borderId="6" xfId="15" applyFont="1" applyFill="1" applyBorder="1" applyAlignment="1">
      <alignment horizontal="left" wrapText="1"/>
    </xf>
    <xf numFmtId="0" fontId="4" fillId="0" borderId="6" xfId="15" applyFont="1" applyBorder="1" applyAlignment="1">
      <alignment horizontal="left" wrapText="1"/>
    </xf>
    <xf numFmtId="0" fontId="1" fillId="0" borderId="6" xfId="15" applyBorder="1" applyAlignment="1">
      <alignment horizontal="left"/>
    </xf>
    <xf numFmtId="0" fontId="27" fillId="0" borderId="12" xfId="0" applyFont="1" applyFill="1" applyBorder="1" applyAlignment="1" applyProtection="1">
      <alignment horizontal="center"/>
      <protection locked="0"/>
    </xf>
    <xf numFmtId="0" fontId="27" fillId="0" borderId="13" xfId="0" applyFont="1" applyFill="1" applyBorder="1" applyAlignment="1" applyProtection="1">
      <alignment horizontal="center"/>
      <protection locked="0"/>
    </xf>
    <xf numFmtId="0" fontId="7" fillId="0" borderId="0" xfId="0" applyFont="1" applyAlignment="1" applyProtection="1">
      <alignment horizontal="center" textRotation="90"/>
    </xf>
    <xf numFmtId="0" fontId="16" fillId="2" borderId="14" xfId="0" applyFont="1" applyFill="1" applyBorder="1" applyAlignment="1" applyProtection="1">
      <alignment horizontal="center" vertical="center" wrapText="1"/>
      <protection hidden="1"/>
    </xf>
    <xf numFmtId="0" fontId="16" fillId="2" borderId="25" xfId="0" applyFont="1" applyFill="1" applyBorder="1" applyAlignment="1" applyProtection="1">
      <alignment horizontal="center" vertical="center" wrapText="1"/>
      <protection hidden="1"/>
    </xf>
    <xf numFmtId="0" fontId="9" fillId="2" borderId="15" xfId="0" applyNumberFormat="1" applyFont="1" applyFill="1" applyBorder="1" applyAlignment="1" applyProtection="1">
      <alignment horizontal="center" vertical="center"/>
    </xf>
    <xf numFmtId="0" fontId="9" fillId="2" borderId="18" xfId="0" applyNumberFormat="1" applyFont="1" applyFill="1" applyBorder="1" applyAlignment="1" applyProtection="1">
      <alignment horizontal="center" vertical="center"/>
    </xf>
    <xf numFmtId="0" fontId="9" fillId="2" borderId="1" xfId="0" applyNumberFormat="1" applyFont="1" applyFill="1" applyBorder="1" applyAlignment="1" applyProtection="1">
      <alignment horizontal="center" vertical="center"/>
    </xf>
    <xf numFmtId="0" fontId="9" fillId="2" borderId="2" xfId="0" applyNumberFormat="1" applyFont="1" applyFill="1" applyBorder="1" applyAlignment="1" applyProtection="1">
      <alignment horizontal="center" vertical="center"/>
    </xf>
    <xf numFmtId="165" fontId="22" fillId="0" borderId="15" xfId="0" applyNumberFormat="1" applyFont="1" applyBorder="1" applyAlignment="1" applyProtection="1">
      <alignment horizontal="center" vertical="center"/>
      <protection locked="0"/>
    </xf>
    <xf numFmtId="165" fontId="22" fillId="0" borderId="18" xfId="0" applyNumberFormat="1" applyFont="1" applyBorder="1" applyAlignment="1" applyProtection="1">
      <alignment horizontal="center" vertical="center"/>
      <protection locked="0"/>
    </xf>
    <xf numFmtId="0" fontId="22" fillId="0" borderId="47" xfId="0" applyFont="1" applyFill="1" applyBorder="1" applyAlignment="1" applyProtection="1">
      <alignment horizontal="left"/>
      <protection locked="0"/>
    </xf>
    <xf numFmtId="0" fontId="22" fillId="0" borderId="48" xfId="0" applyFont="1" applyFill="1" applyBorder="1" applyAlignment="1" applyProtection="1">
      <alignment horizontal="left"/>
      <protection locked="0"/>
    </xf>
    <xf numFmtId="0" fontId="12" fillId="2" borderId="15"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164" fontId="9" fillId="2" borderId="1" xfId="0" applyNumberFormat="1" applyFont="1" applyFill="1" applyBorder="1" applyAlignment="1" applyProtection="1">
      <alignment horizontal="center" vertical="center"/>
      <protection hidden="1"/>
    </xf>
    <xf numFmtId="164" fontId="9" fillId="2" borderId="2" xfId="0" applyNumberFormat="1" applyFont="1" applyFill="1" applyBorder="1" applyAlignment="1" applyProtection="1">
      <alignment horizontal="center" vertical="center"/>
      <protection hidden="1"/>
    </xf>
    <xf numFmtId="0" fontId="16" fillId="2" borderId="15" xfId="0" applyFont="1" applyFill="1" applyBorder="1" applyAlignment="1" applyProtection="1">
      <alignment horizontal="center" vertical="center" wrapText="1"/>
      <protection hidden="1"/>
    </xf>
    <xf numFmtId="0" fontId="16" fillId="2" borderId="9" xfId="0" applyFont="1" applyFill="1" applyBorder="1" applyAlignment="1" applyProtection="1">
      <alignment horizontal="center" vertical="center" wrapText="1"/>
      <protection hidden="1"/>
    </xf>
    <xf numFmtId="164" fontId="9" fillId="2" borderId="8" xfId="0" applyNumberFormat="1" applyFont="1" applyFill="1" applyBorder="1" applyAlignment="1" applyProtection="1">
      <alignment horizontal="center" vertical="center"/>
      <protection hidden="1"/>
    </xf>
    <xf numFmtId="164" fontId="9" fillId="2" borderId="7" xfId="0" applyNumberFormat="1" applyFont="1" applyFill="1" applyBorder="1" applyAlignment="1" applyProtection="1">
      <alignment horizontal="center" vertical="center"/>
      <protection hidden="1"/>
    </xf>
    <xf numFmtId="0" fontId="7" fillId="0" borderId="0" xfId="0" applyFont="1" applyAlignment="1" applyProtection="1">
      <alignment horizontal="center"/>
    </xf>
    <xf numFmtId="0" fontId="27" fillId="2" borderId="15" xfId="0" applyFont="1" applyFill="1" applyBorder="1" applyAlignment="1" applyProtection="1">
      <alignment horizontal="center" vertical="center" wrapText="1"/>
      <protection hidden="1"/>
    </xf>
    <xf numFmtId="0" fontId="27" fillId="2" borderId="10" xfId="0" applyFont="1" applyFill="1" applyBorder="1" applyAlignment="1" applyProtection="1">
      <alignment horizontal="center" vertical="center"/>
      <protection hidden="1"/>
    </xf>
    <xf numFmtId="0" fontId="21" fillId="0" borderId="0" xfId="0" applyFont="1" applyFill="1" applyAlignment="1" applyProtection="1">
      <alignment horizontal="center" textRotation="90"/>
      <protection hidden="1"/>
    </xf>
    <xf numFmtId="0" fontId="20" fillId="2" borderId="42" xfId="0" applyFont="1" applyFill="1" applyBorder="1" applyAlignment="1" applyProtection="1">
      <alignment horizontal="center" vertical="center" wrapText="1"/>
      <protection hidden="1"/>
    </xf>
    <xf numFmtId="0" fontId="20" fillId="2" borderId="109" xfId="0" applyFont="1" applyFill="1" applyBorder="1" applyAlignment="1" applyProtection="1">
      <alignment horizontal="center" vertical="center" wrapText="1"/>
      <protection hidden="1"/>
    </xf>
    <xf numFmtId="164" fontId="9" fillId="2" borderId="1" xfId="2" applyNumberFormat="1" applyFont="1" applyFill="1" applyBorder="1" applyAlignment="1" applyProtection="1">
      <alignment horizontal="center" vertical="center"/>
      <protection hidden="1"/>
    </xf>
    <xf numFmtId="1" fontId="9" fillId="2" borderId="18" xfId="2" applyNumberFormat="1" applyFont="1" applyFill="1" applyBorder="1" applyAlignment="1" applyProtection="1">
      <alignment horizontal="center" vertical="center"/>
      <protection hidden="1"/>
    </xf>
    <xf numFmtId="0" fontId="16" fillId="2" borderId="16" xfId="0" applyFont="1" applyFill="1" applyBorder="1" applyAlignment="1" applyProtection="1">
      <alignment horizontal="center" vertical="center" wrapText="1"/>
      <protection hidden="1"/>
    </xf>
    <xf numFmtId="0" fontId="16" fillId="2" borderId="17" xfId="0" applyFont="1" applyFill="1" applyBorder="1" applyAlignment="1" applyProtection="1">
      <alignment horizontal="center" vertical="center" wrapText="1"/>
      <protection hidden="1"/>
    </xf>
    <xf numFmtId="0" fontId="36" fillId="2" borderId="68" xfId="0" applyFont="1" applyFill="1" applyBorder="1" applyAlignment="1" applyProtection="1">
      <alignment horizontal="left"/>
    </xf>
    <xf numFmtId="0" fontId="36" fillId="2" borderId="0" xfId="0" applyFont="1" applyFill="1" applyBorder="1" applyAlignment="1" applyProtection="1">
      <alignment horizontal="left"/>
    </xf>
    <xf numFmtId="0" fontId="36" fillId="2" borderId="4" xfId="0" applyFont="1" applyFill="1" applyBorder="1" applyAlignment="1" applyProtection="1">
      <alignment horizontal="left"/>
    </xf>
    <xf numFmtId="0" fontId="36" fillId="2" borderId="75" xfId="0" applyFont="1" applyFill="1" applyBorder="1" applyAlignment="1" applyProtection="1">
      <alignment horizontal="left"/>
    </xf>
    <xf numFmtId="0" fontId="36" fillId="2" borderId="31" xfId="0" applyFont="1" applyFill="1" applyBorder="1" applyAlignment="1" applyProtection="1">
      <alignment horizontal="left"/>
    </xf>
    <xf numFmtId="0" fontId="36" fillId="2" borderId="34" xfId="0" applyFont="1" applyFill="1" applyBorder="1" applyAlignment="1" applyProtection="1">
      <alignment horizontal="left"/>
    </xf>
    <xf numFmtId="0" fontId="16" fillId="2" borderId="37" xfId="0" applyFont="1" applyFill="1" applyBorder="1" applyAlignment="1" applyProtection="1">
      <alignment horizontal="center" vertical="center"/>
      <protection hidden="1"/>
    </xf>
    <xf numFmtId="0" fontId="16" fillId="2" borderId="33" xfId="0" applyFont="1" applyFill="1" applyBorder="1" applyAlignment="1" applyProtection="1">
      <alignment horizontal="center" vertical="center"/>
      <protection hidden="1"/>
    </xf>
    <xf numFmtId="0" fontId="27" fillId="2" borderId="95" xfId="0" applyFont="1" applyFill="1" applyBorder="1" applyAlignment="1" applyProtection="1">
      <alignment horizontal="center" vertical="center"/>
      <protection hidden="1"/>
    </xf>
    <xf numFmtId="0" fontId="27" fillId="2" borderId="96" xfId="0" applyFont="1" applyFill="1" applyBorder="1" applyAlignment="1" applyProtection="1">
      <alignment horizontal="center" vertical="center"/>
      <protection hidden="1"/>
    </xf>
    <xf numFmtId="0" fontId="16" fillId="2" borderId="19" xfId="0" applyFont="1" applyFill="1" applyBorder="1" applyAlignment="1" applyProtection="1">
      <alignment horizontal="center" vertical="center"/>
      <protection hidden="1"/>
    </xf>
    <xf numFmtId="0" fontId="16" fillId="2" borderId="20" xfId="0" applyFont="1" applyFill="1" applyBorder="1" applyAlignment="1" applyProtection="1">
      <alignment horizontal="center" vertical="center"/>
      <protection hidden="1"/>
    </xf>
    <xf numFmtId="0" fontId="16" fillId="2" borderId="22" xfId="0" applyFont="1" applyFill="1" applyBorder="1" applyAlignment="1" applyProtection="1">
      <alignment horizontal="center" vertical="center"/>
      <protection hidden="1"/>
    </xf>
    <xf numFmtId="0" fontId="9" fillId="2" borderId="100" xfId="0" applyFont="1" applyFill="1" applyBorder="1" applyAlignment="1" applyProtection="1">
      <alignment horizontal="left" vertical="center"/>
      <protection hidden="1"/>
    </xf>
    <xf numFmtId="0" fontId="9" fillId="2" borderId="101" xfId="0" applyFont="1" applyFill="1" applyBorder="1" applyAlignment="1" applyProtection="1">
      <alignment horizontal="left" vertical="center"/>
      <protection hidden="1"/>
    </xf>
    <xf numFmtId="0" fontId="9" fillId="2" borderId="97" xfId="0" applyFont="1" applyFill="1" applyBorder="1" applyAlignment="1" applyProtection="1">
      <alignment horizontal="left" vertical="center"/>
      <protection hidden="1"/>
    </xf>
    <xf numFmtId="0" fontId="17" fillId="2" borderId="19"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21" fillId="0" borderId="27" xfId="0" applyFont="1" applyBorder="1" applyAlignment="1" applyProtection="1">
      <alignment horizontal="left" vertical="top" wrapText="1"/>
      <protection locked="0"/>
    </xf>
    <xf numFmtId="0" fontId="21" fillId="0" borderId="33" xfId="0" applyFont="1" applyBorder="1" applyAlignment="1" applyProtection="1">
      <alignment horizontal="left" vertical="top" wrapText="1"/>
      <protection locked="0"/>
    </xf>
    <xf numFmtId="0" fontId="21" fillId="0" borderId="28" xfId="0" applyFont="1" applyBorder="1" applyAlignment="1" applyProtection="1">
      <alignment horizontal="left" vertical="top" wrapText="1"/>
      <protection locked="0"/>
    </xf>
    <xf numFmtId="0" fontId="21" fillId="0" borderId="29"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0" fontId="21" fillId="0" borderId="26" xfId="0" applyFont="1" applyBorder="1" applyAlignment="1" applyProtection="1">
      <alignment horizontal="left" vertical="top" wrapText="1"/>
      <protection locked="0"/>
    </xf>
    <xf numFmtId="0" fontId="21" fillId="0" borderId="31" xfId="0" applyFont="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0" fontId="22" fillId="0" borderId="3" xfId="0" applyFont="1" applyBorder="1" applyAlignment="1" applyProtection="1">
      <alignment horizontal="left" vertical="center" wrapText="1"/>
      <protection locked="0"/>
    </xf>
    <xf numFmtId="0" fontId="9" fillId="2" borderId="6" xfId="0" applyNumberFormat="1" applyFont="1" applyFill="1" applyBorder="1" applyAlignment="1" applyProtection="1">
      <alignment horizontal="center" vertical="center"/>
    </xf>
    <xf numFmtId="0" fontId="22" fillId="0" borderId="2" xfId="0" applyFont="1" applyBorder="1" applyAlignment="1" applyProtection="1">
      <alignment horizontal="center" vertical="center" wrapText="1"/>
      <protection locked="0"/>
    </xf>
    <xf numFmtId="0" fontId="27" fillId="2" borderId="15" xfId="0" applyFont="1" applyFill="1" applyBorder="1" applyAlignment="1" applyProtection="1">
      <alignment horizontal="center" vertical="center" wrapText="1"/>
    </xf>
    <xf numFmtId="0" fontId="27" fillId="2" borderId="18" xfId="0" applyFont="1" applyFill="1" applyBorder="1" applyAlignment="1" applyProtection="1">
      <alignment horizontal="center" vertical="center" wrapText="1"/>
    </xf>
    <xf numFmtId="0" fontId="27" fillId="2" borderId="9" xfId="0" applyFont="1" applyFill="1" applyBorder="1" applyAlignment="1" applyProtection="1">
      <alignment horizontal="center" vertical="center"/>
      <protection hidden="1"/>
    </xf>
    <xf numFmtId="0" fontId="27" fillId="2" borderId="18" xfId="0" applyFont="1" applyFill="1" applyBorder="1" applyAlignment="1" applyProtection="1">
      <alignment horizontal="center" vertical="center"/>
      <protection hidden="1"/>
    </xf>
    <xf numFmtId="0" fontId="22" fillId="0" borderId="47"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9" fillId="2" borderId="39" xfId="0" applyFont="1" applyFill="1" applyBorder="1" applyAlignment="1" applyProtection="1">
      <alignment horizontal="center" vertical="center"/>
      <protection hidden="1"/>
    </xf>
    <xf numFmtId="0" fontId="9" fillId="2" borderId="88" xfId="0" applyFont="1" applyFill="1" applyBorder="1" applyAlignment="1" applyProtection="1">
      <alignment horizontal="center" vertical="center"/>
      <protection hidden="1"/>
    </xf>
    <xf numFmtId="0" fontId="22" fillId="0" borderId="46" xfId="0" applyFont="1" applyBorder="1" applyAlignment="1" applyProtection="1">
      <alignment horizontal="left" vertical="center"/>
      <protection locked="0"/>
    </xf>
    <xf numFmtId="0" fontId="9" fillId="2" borderId="77" xfId="0" applyFont="1" applyFill="1" applyBorder="1" applyAlignment="1" applyProtection="1">
      <alignment horizontal="center" vertical="center"/>
    </xf>
    <xf numFmtId="0" fontId="9" fillId="2" borderId="78" xfId="0" applyFont="1" applyFill="1" applyBorder="1" applyAlignment="1" applyProtection="1">
      <alignment horizontal="center" vertical="center"/>
    </xf>
    <xf numFmtId="0" fontId="9" fillId="2" borderId="10" xfId="0" applyNumberFormat="1" applyFont="1" applyFill="1" applyBorder="1" applyAlignment="1" applyProtection="1">
      <alignment horizontal="center" vertical="center"/>
    </xf>
    <xf numFmtId="0" fontId="9" fillId="2" borderId="79" xfId="0" applyFont="1" applyFill="1" applyBorder="1" applyAlignment="1" applyProtection="1">
      <alignment horizontal="center" vertical="center"/>
    </xf>
    <xf numFmtId="0" fontId="9" fillId="2" borderId="80" xfId="0" applyFont="1" applyFill="1" applyBorder="1" applyAlignment="1" applyProtection="1">
      <alignment horizontal="center" vertical="center"/>
    </xf>
    <xf numFmtId="0" fontId="29" fillId="4" borderId="67" xfId="0" applyFont="1" applyFill="1" applyBorder="1" applyAlignment="1" applyProtection="1">
      <alignment horizontal="left" vertical="top" wrapText="1"/>
    </xf>
    <xf numFmtId="0" fontId="29" fillId="4" borderId="32" xfId="0" applyFont="1" applyFill="1" applyBorder="1" applyAlignment="1" applyProtection="1">
      <alignment horizontal="left" vertical="top" wrapText="1"/>
    </xf>
    <xf numFmtId="0" fontId="29" fillId="4" borderId="32" xfId="0" applyFont="1" applyFill="1" applyBorder="1" applyAlignment="1" applyProtection="1">
      <alignment horizontal="right" vertical="top" wrapText="1"/>
    </xf>
    <xf numFmtId="0" fontId="29" fillId="4" borderId="21" xfId="0" applyFont="1" applyFill="1" applyBorder="1" applyAlignment="1" applyProtection="1">
      <alignment horizontal="right" vertical="top" wrapText="1"/>
    </xf>
    <xf numFmtId="0" fontId="10" fillId="2" borderId="15" xfId="0" applyFont="1" applyFill="1" applyBorder="1" applyAlignment="1" applyProtection="1">
      <alignment horizontal="center" vertical="center" textRotation="90"/>
      <protection hidden="1"/>
    </xf>
    <xf numFmtId="0" fontId="10" fillId="2" borderId="9" xfId="0" applyFont="1" applyFill="1" applyBorder="1" applyAlignment="1" applyProtection="1">
      <alignment horizontal="center" vertical="center" textRotation="90"/>
      <protection hidden="1"/>
    </xf>
    <xf numFmtId="0" fontId="10" fillId="2" borderId="27" xfId="0" applyFont="1" applyFill="1" applyBorder="1" applyAlignment="1" applyProtection="1">
      <alignment horizontal="center" vertical="center"/>
      <protection hidden="1"/>
    </xf>
    <xf numFmtId="0" fontId="10" fillId="2" borderId="26"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xf>
    <xf numFmtId="0" fontId="10" fillId="2" borderId="2" xfId="0" applyFont="1" applyFill="1" applyBorder="1" applyAlignment="1" applyProtection="1">
      <alignment horizontal="center"/>
    </xf>
    <xf numFmtId="0" fontId="10" fillId="2" borderId="7" xfId="0" applyFont="1" applyFill="1" applyBorder="1" applyAlignment="1" applyProtection="1">
      <alignment horizontal="center"/>
    </xf>
    <xf numFmtId="0" fontId="8" fillId="5" borderId="31" xfId="0" applyFont="1" applyFill="1" applyBorder="1" applyAlignment="1" applyProtection="1">
      <alignment horizontal="center"/>
    </xf>
    <xf numFmtId="0" fontId="9" fillId="2" borderId="67" xfId="0" applyFont="1" applyFill="1" applyBorder="1" applyAlignment="1" applyProtection="1">
      <alignment horizontal="left"/>
      <protection hidden="1"/>
    </xf>
    <xf numFmtId="0" fontId="9" fillId="2" borderId="32" xfId="0" applyFont="1" applyFill="1" applyBorder="1" applyAlignment="1" applyProtection="1">
      <alignment horizontal="left"/>
      <protection hidden="1"/>
    </xf>
    <xf numFmtId="0" fontId="18" fillId="2" borderId="72" xfId="0" applyFont="1" applyFill="1" applyBorder="1" applyAlignment="1" applyProtection="1">
      <alignment horizontal="left"/>
      <protection hidden="1"/>
    </xf>
    <xf numFmtId="0" fontId="18" fillId="2" borderId="40" xfId="0" applyFont="1" applyFill="1" applyBorder="1" applyAlignment="1" applyProtection="1">
      <alignment horizontal="left"/>
      <protection hidden="1"/>
    </xf>
    <xf numFmtId="0" fontId="9" fillId="2" borderId="70" xfId="0" applyFont="1" applyFill="1" applyBorder="1" applyProtection="1"/>
    <xf numFmtId="0" fontId="9" fillId="2" borderId="60" xfId="0" applyFont="1" applyFill="1" applyBorder="1" applyProtection="1"/>
    <xf numFmtId="0" fontId="9" fillId="5" borderId="0" xfId="0" applyFont="1" applyFill="1" applyBorder="1" applyAlignment="1" applyProtection="1">
      <alignment horizontal="center" vertical="center"/>
    </xf>
    <xf numFmtId="0" fontId="9" fillId="5" borderId="68" xfId="0" applyFont="1" applyFill="1" applyBorder="1" applyAlignment="1" applyProtection="1">
      <alignment horizontal="left" vertical="top" wrapText="1"/>
    </xf>
    <xf numFmtId="0" fontId="9" fillId="5" borderId="0" xfId="0" applyFont="1" applyFill="1" applyBorder="1" applyAlignment="1" applyProtection="1">
      <alignment horizontal="left" vertical="top" wrapText="1"/>
    </xf>
    <xf numFmtId="0" fontId="10" fillId="5" borderId="68" xfId="0" applyFont="1" applyFill="1" applyBorder="1" applyAlignment="1">
      <alignment horizontal="left" vertical="center"/>
    </xf>
    <xf numFmtId="0" fontId="10" fillId="5" borderId="0" xfId="0" applyFont="1" applyFill="1" applyBorder="1" applyAlignment="1">
      <alignment horizontal="left" vertical="center"/>
    </xf>
    <xf numFmtId="0" fontId="9" fillId="2" borderId="43" xfId="0" applyFont="1" applyFill="1" applyBorder="1" applyAlignment="1" applyProtection="1">
      <alignment horizontal="left" vertical="center"/>
      <protection hidden="1"/>
    </xf>
    <xf numFmtId="0" fontId="9" fillId="2" borderId="44" xfId="0" applyFont="1" applyFill="1" applyBorder="1" applyAlignment="1" applyProtection="1">
      <alignment horizontal="left" vertical="center"/>
      <protection hidden="1"/>
    </xf>
    <xf numFmtId="0" fontId="9" fillId="2" borderId="45" xfId="0" applyFont="1" applyFill="1" applyBorder="1" applyAlignment="1" applyProtection="1">
      <alignment horizontal="left" vertical="center"/>
      <protection hidden="1"/>
    </xf>
    <xf numFmtId="0" fontId="9" fillId="2" borderId="56" xfId="0" applyFont="1" applyFill="1" applyBorder="1" applyAlignment="1" applyProtection="1">
      <alignment horizontal="center" vertical="center"/>
      <protection hidden="1"/>
    </xf>
    <xf numFmtId="0" fontId="10" fillId="2" borderId="12"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22" xfId="0" applyFont="1" applyFill="1" applyBorder="1" applyAlignment="1" applyProtection="1">
      <alignment horizontal="center" vertical="center" wrapText="1"/>
      <protection hidden="1"/>
    </xf>
    <xf numFmtId="0" fontId="10" fillId="2" borderId="92" xfId="0" applyFont="1" applyFill="1" applyBorder="1" applyAlignment="1" applyProtection="1">
      <alignment horizontal="center" vertical="center" wrapText="1"/>
      <protection hidden="1"/>
    </xf>
    <xf numFmtId="0" fontId="10" fillId="2" borderId="93" xfId="0" applyFont="1" applyFill="1" applyBorder="1" applyAlignment="1" applyProtection="1">
      <alignment horizontal="center" vertical="center" wrapText="1"/>
      <protection hidden="1"/>
    </xf>
    <xf numFmtId="0" fontId="9" fillId="2" borderId="71" xfId="0" applyFont="1" applyFill="1" applyBorder="1" applyAlignment="1" applyProtection="1">
      <alignment horizontal="center" vertical="center"/>
    </xf>
    <xf numFmtId="0" fontId="9" fillId="2" borderId="74" xfId="0" applyFont="1" applyFill="1" applyBorder="1" applyAlignment="1" applyProtection="1">
      <alignment horizontal="center" vertical="center"/>
    </xf>
    <xf numFmtId="0" fontId="10" fillId="2" borderId="35" xfId="0" applyFont="1" applyFill="1" applyBorder="1" applyAlignment="1" applyProtection="1">
      <alignment horizontal="center" vertical="center"/>
    </xf>
    <xf numFmtId="0" fontId="10" fillId="2" borderId="32" xfId="0" applyFont="1" applyFill="1" applyBorder="1" applyAlignment="1" applyProtection="1">
      <alignment horizontal="center" vertical="center"/>
    </xf>
    <xf numFmtId="0" fontId="13" fillId="2" borderId="24" xfId="0" applyFont="1" applyFill="1" applyBorder="1" applyAlignment="1" applyProtection="1">
      <alignment horizontal="center" vertical="center"/>
    </xf>
    <xf numFmtId="0" fontId="10" fillId="2" borderId="23" xfId="0" applyFont="1" applyFill="1" applyBorder="1" applyAlignment="1" applyProtection="1">
      <alignment horizontal="center" vertical="center"/>
      <protection hidden="1"/>
    </xf>
    <xf numFmtId="0" fontId="13" fillId="2" borderId="24" xfId="0" applyFont="1" applyFill="1" applyBorder="1" applyAlignment="1" applyProtection="1">
      <alignment horizontal="center" vertical="center"/>
      <protection hidden="1"/>
    </xf>
    <xf numFmtId="0" fontId="16" fillId="2" borderId="38" xfId="0" applyFont="1" applyFill="1" applyBorder="1" applyAlignment="1" applyProtection="1">
      <alignment horizontal="center" vertical="center"/>
      <protection hidden="1"/>
    </xf>
    <xf numFmtId="0" fontId="9" fillId="2" borderId="23" xfId="0" applyFont="1" applyFill="1" applyBorder="1" applyAlignment="1" applyProtection="1">
      <alignment horizontal="left"/>
    </xf>
    <xf numFmtId="0" fontId="9" fillId="2" borderId="87" xfId="0" applyFont="1" applyFill="1" applyBorder="1" applyAlignment="1" applyProtection="1">
      <alignment horizontal="left"/>
    </xf>
    <xf numFmtId="0" fontId="16" fillId="2" borderId="76" xfId="0" applyFont="1" applyFill="1" applyBorder="1" applyAlignment="1" applyProtection="1">
      <alignment horizontal="center" vertical="center"/>
      <protection hidden="1"/>
    </xf>
    <xf numFmtId="0" fontId="16" fillId="2" borderId="73" xfId="0" applyFont="1" applyFill="1" applyBorder="1" applyAlignment="1" applyProtection="1">
      <alignment horizontal="center" vertical="center"/>
      <protection hidden="1"/>
    </xf>
    <xf numFmtId="0" fontId="19" fillId="2" borderId="66" xfId="0" applyFont="1" applyFill="1" applyBorder="1" applyAlignment="1" applyProtection="1">
      <alignment horizontal="left"/>
    </xf>
    <xf numFmtId="0" fontId="19" fillId="2" borderId="33" xfId="0" applyFont="1" applyFill="1" applyBorder="1" applyAlignment="1" applyProtection="1">
      <alignment horizontal="left"/>
    </xf>
    <xf numFmtId="0" fontId="19" fillId="2" borderId="28" xfId="0" applyFont="1" applyFill="1" applyBorder="1" applyAlignment="1" applyProtection="1">
      <alignment horizontal="left"/>
    </xf>
    <xf numFmtId="0" fontId="21" fillId="0" borderId="0" xfId="0" applyFont="1" applyFill="1" applyAlignment="1" applyProtection="1">
      <alignment horizontal="center" textRotation="90" wrapText="1"/>
      <protection hidden="1"/>
    </xf>
    <xf numFmtId="0" fontId="8" fillId="2" borderId="102" xfId="0" applyFont="1" applyFill="1" applyBorder="1" applyAlignment="1" applyProtection="1">
      <alignment horizontal="left"/>
    </xf>
    <xf numFmtId="0" fontId="8" fillId="2" borderId="58" xfId="0" applyFont="1" applyFill="1" applyBorder="1" applyAlignment="1" applyProtection="1">
      <alignment horizontal="left"/>
    </xf>
    <xf numFmtId="0" fontId="8" fillId="2" borderId="103" xfId="0" applyFont="1" applyFill="1" applyBorder="1" applyAlignment="1" applyProtection="1">
      <alignment horizontal="left"/>
    </xf>
    <xf numFmtId="0" fontId="8" fillId="2" borderId="60" xfId="0" applyFont="1" applyFill="1" applyBorder="1" applyAlignment="1" applyProtection="1">
      <alignment horizontal="left"/>
    </xf>
    <xf numFmtId="0" fontId="8" fillId="2" borderId="104" xfId="0" applyFont="1" applyFill="1" applyBorder="1" applyAlignment="1" applyProtection="1">
      <alignment horizontal="left"/>
    </xf>
    <xf numFmtId="0" fontId="8" fillId="2" borderId="105" xfId="0" applyFont="1" applyFill="1" applyBorder="1" applyAlignment="1" applyProtection="1">
      <alignment horizontal="left"/>
    </xf>
    <xf numFmtId="0" fontId="10" fillId="2" borderId="84" xfId="0" applyFont="1" applyFill="1" applyBorder="1" applyAlignment="1" applyProtection="1">
      <alignment horizontal="center" vertical="center"/>
      <protection hidden="1"/>
    </xf>
    <xf numFmtId="0" fontId="10" fillId="2" borderId="65"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protection hidden="1"/>
    </xf>
    <xf numFmtId="0" fontId="9" fillId="2" borderId="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vertical="center"/>
      <protection hidden="1"/>
    </xf>
    <xf numFmtId="0" fontId="9" fillId="2" borderId="13" xfId="0" applyFont="1" applyFill="1" applyBorder="1" applyAlignment="1" applyProtection="1">
      <alignment horizontal="center" vertical="center"/>
      <protection hidden="1"/>
    </xf>
    <xf numFmtId="0" fontId="9" fillId="2" borderId="19" xfId="0" applyFont="1" applyFill="1" applyBorder="1" applyAlignment="1" applyProtection="1">
      <alignment horizontal="left" vertical="center"/>
      <protection hidden="1"/>
    </xf>
    <xf numFmtId="0" fontId="9" fillId="2" borderId="20" xfId="0" applyFont="1" applyFill="1" applyBorder="1" applyAlignment="1" applyProtection="1">
      <alignment horizontal="left" vertical="center"/>
      <protection hidden="1"/>
    </xf>
    <xf numFmtId="0" fontId="9" fillId="2" borderId="12" xfId="0" applyFont="1" applyFill="1" applyBorder="1" applyAlignment="1" applyProtection="1">
      <alignment horizontal="left" vertical="center"/>
      <protection hidden="1"/>
    </xf>
    <xf numFmtId="0" fontId="9" fillId="2" borderId="40" xfId="0" applyFont="1" applyFill="1" applyBorder="1" applyAlignment="1" applyProtection="1">
      <alignment horizontal="left" vertical="center"/>
      <protection hidden="1"/>
    </xf>
    <xf numFmtId="0" fontId="9" fillId="2" borderId="27" xfId="0" applyFont="1" applyFill="1" applyBorder="1" applyAlignment="1" applyProtection="1">
      <alignment horizontal="left" vertical="center"/>
    </xf>
    <xf numFmtId="0" fontId="9" fillId="2" borderId="38" xfId="0" applyFont="1" applyFill="1" applyBorder="1" applyAlignment="1" applyProtection="1">
      <alignment horizontal="left" vertical="center"/>
    </xf>
    <xf numFmtId="0" fontId="9" fillId="2" borderId="37" xfId="0" applyFont="1" applyFill="1" applyBorder="1" applyAlignment="1" applyProtection="1">
      <alignment horizontal="center" vertical="center"/>
    </xf>
    <xf numFmtId="0" fontId="9" fillId="2" borderId="33" xfId="0"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9" fillId="2" borderId="86" xfId="0" applyFont="1" applyFill="1" applyBorder="1" applyAlignment="1" applyProtection="1">
      <alignment horizontal="left" vertical="top"/>
    </xf>
    <xf numFmtId="0" fontId="9" fillId="2" borderId="40" xfId="0" applyFont="1" applyFill="1" applyBorder="1" applyAlignment="1" applyProtection="1">
      <alignment horizontal="left" vertical="top"/>
    </xf>
    <xf numFmtId="0" fontId="9" fillId="2" borderId="64" xfId="0" applyFont="1" applyFill="1" applyBorder="1" applyAlignment="1" applyProtection="1">
      <alignment horizontal="left" vertical="top"/>
    </xf>
    <xf numFmtId="0" fontId="9" fillId="2" borderId="37" xfId="0" applyFont="1" applyFill="1" applyBorder="1" applyAlignment="1" applyProtection="1">
      <alignment horizontal="left" vertical="center"/>
    </xf>
    <xf numFmtId="0" fontId="9" fillId="2" borderId="33" xfId="0" applyFont="1" applyFill="1" applyBorder="1" applyAlignment="1" applyProtection="1">
      <alignment horizontal="left" vertical="center"/>
    </xf>
    <xf numFmtId="0" fontId="9" fillId="2" borderId="28" xfId="0" applyFont="1" applyFill="1" applyBorder="1" applyAlignment="1" applyProtection="1">
      <alignment horizontal="left" vertical="center"/>
    </xf>
    <xf numFmtId="0" fontId="10" fillId="2" borderId="84" xfId="0" applyFont="1" applyFill="1" applyBorder="1" applyAlignment="1" applyProtection="1">
      <alignment horizontal="center"/>
      <protection hidden="1"/>
    </xf>
    <xf numFmtId="0" fontId="10" fillId="2" borderId="22" xfId="0" applyFont="1" applyFill="1" applyBorder="1" applyAlignment="1" applyProtection="1">
      <alignment horizontal="center"/>
      <protection hidden="1"/>
    </xf>
    <xf numFmtId="0" fontId="10" fillId="2" borderId="86" xfId="0" applyFont="1" applyFill="1" applyBorder="1" applyAlignment="1" applyProtection="1">
      <alignment horizontal="center"/>
      <protection hidden="1"/>
    </xf>
    <xf numFmtId="0" fontId="10" fillId="2" borderId="13" xfId="0" applyFont="1" applyFill="1" applyBorder="1" applyAlignment="1" applyProtection="1">
      <alignment horizontal="center"/>
      <protection hidden="1"/>
    </xf>
    <xf numFmtId="14" fontId="21" fillId="0" borderId="0" xfId="0" applyNumberFormat="1" applyFont="1" applyFill="1" applyAlignment="1" applyProtection="1">
      <alignment horizontal="center"/>
      <protection hidden="1"/>
    </xf>
    <xf numFmtId="0" fontId="22" fillId="0" borderId="0" xfId="0" applyNumberFormat="1" applyFont="1" applyFill="1" applyBorder="1" applyAlignment="1" applyProtection="1">
      <alignment horizontal="center"/>
      <protection hidden="1"/>
    </xf>
    <xf numFmtId="0" fontId="21" fillId="0" borderId="29" xfId="0" applyFont="1" applyFill="1" applyBorder="1" applyAlignment="1" applyProtection="1">
      <alignment horizontal="center" textRotation="90" wrapText="1"/>
      <protection hidden="1"/>
    </xf>
    <xf numFmtId="14" fontId="31" fillId="5" borderId="33" xfId="0" applyNumberFormat="1" applyFont="1" applyFill="1" applyBorder="1" applyAlignment="1" applyProtection="1">
      <alignment horizontal="center"/>
      <protection locked="0"/>
    </xf>
    <xf numFmtId="167" fontId="10" fillId="2" borderId="33" xfId="0" applyNumberFormat="1" applyFont="1" applyFill="1" applyBorder="1" applyAlignment="1" applyProtection="1">
      <alignment horizontal="center" vertical="center" wrapText="1"/>
      <protection hidden="1"/>
    </xf>
    <xf numFmtId="167" fontId="10" fillId="2" borderId="31" xfId="0" applyNumberFormat="1" applyFont="1" applyFill="1" applyBorder="1" applyAlignment="1" applyProtection="1">
      <alignment horizontal="center" vertical="center" wrapText="1"/>
      <protection hidden="1"/>
    </xf>
    <xf numFmtId="0" fontId="9" fillId="2" borderId="106" xfId="0" applyFont="1" applyFill="1" applyBorder="1" applyProtection="1"/>
    <xf numFmtId="0" fontId="9" fillId="2" borderId="105" xfId="0" applyFont="1" applyFill="1" applyBorder="1" applyProtection="1"/>
    <xf numFmtId="0" fontId="18" fillId="5" borderId="32" xfId="0" applyFont="1" applyFill="1" applyBorder="1" applyAlignment="1" applyProtection="1">
      <alignment horizontal="center"/>
    </xf>
    <xf numFmtId="0" fontId="31" fillId="5" borderId="33" xfId="0" applyFont="1" applyFill="1" applyBorder="1" applyAlignment="1" applyProtection="1">
      <alignment horizontal="center"/>
      <protection locked="0"/>
    </xf>
    <xf numFmtId="0" fontId="27" fillId="0" borderId="55" xfId="0" applyFont="1" applyFill="1" applyBorder="1" applyAlignment="1" applyProtection="1">
      <alignment horizontal="center" vertical="top" wrapText="1"/>
    </xf>
    <xf numFmtId="0" fontId="27" fillId="0" borderId="56" xfId="0" applyFont="1" applyFill="1" applyBorder="1" applyAlignment="1" applyProtection="1">
      <alignment horizontal="center" vertical="top" wrapText="1"/>
    </xf>
    <xf numFmtId="0" fontId="27" fillId="0" borderId="57" xfId="0" applyFont="1" applyFill="1" applyBorder="1" applyAlignment="1" applyProtection="1">
      <alignment horizontal="center" vertical="top" wrapText="1"/>
    </xf>
    <xf numFmtId="0" fontId="27" fillId="0" borderId="29" xfId="0" applyFont="1" applyFill="1" applyBorder="1" applyAlignment="1" applyProtection="1">
      <alignment horizontal="center" vertical="top" wrapText="1"/>
    </xf>
    <xf numFmtId="0" fontId="27" fillId="0" borderId="0" xfId="0" applyFont="1" applyFill="1" applyBorder="1" applyAlignment="1" applyProtection="1">
      <alignment horizontal="center" vertical="top" wrapText="1"/>
    </xf>
    <xf numFmtId="0" fontId="27" fillId="0" borderId="4" xfId="0" applyFont="1" applyFill="1" applyBorder="1" applyAlignment="1" applyProtection="1">
      <alignment horizontal="center" vertical="top" wrapText="1"/>
    </xf>
    <xf numFmtId="0" fontId="27" fillId="0" borderId="52" xfId="0" applyFont="1" applyFill="1" applyBorder="1" applyAlignment="1" applyProtection="1">
      <alignment horizontal="center" vertical="top" wrapText="1"/>
    </xf>
    <xf numFmtId="0" fontId="27" fillId="0" borderId="53" xfId="0" applyFont="1" applyFill="1" applyBorder="1" applyAlignment="1" applyProtection="1">
      <alignment horizontal="center" vertical="top" wrapText="1"/>
    </xf>
    <xf numFmtId="0" fontId="27" fillId="0" borderId="54" xfId="0" applyFont="1" applyFill="1" applyBorder="1" applyAlignment="1" applyProtection="1">
      <alignment horizontal="center" vertical="top" wrapText="1"/>
    </xf>
    <xf numFmtId="0" fontId="28" fillId="2" borderId="27" xfId="0" applyFont="1" applyFill="1" applyBorder="1" applyAlignment="1" applyProtection="1">
      <alignment horizontal="center" vertical="top" wrapText="1"/>
    </xf>
    <xf numFmtId="0" fontId="28" fillId="2" borderId="33" xfId="0" applyFont="1" applyFill="1" applyBorder="1" applyAlignment="1" applyProtection="1">
      <alignment horizontal="center" vertical="top" wrapText="1"/>
    </xf>
    <xf numFmtId="0" fontId="28" fillId="2" borderId="28" xfId="0" applyFont="1" applyFill="1" applyBorder="1" applyAlignment="1" applyProtection="1">
      <alignment horizontal="center" vertical="top" wrapText="1"/>
    </xf>
    <xf numFmtId="0" fontId="28" fillId="2" borderId="29" xfId="0" applyFont="1" applyFill="1" applyBorder="1" applyAlignment="1" applyProtection="1">
      <alignment horizontal="center" vertical="top" wrapText="1"/>
    </xf>
    <xf numFmtId="0" fontId="28" fillId="2" borderId="0" xfId="0" applyFont="1" applyFill="1" applyBorder="1" applyAlignment="1" applyProtection="1">
      <alignment horizontal="center" vertical="top" wrapText="1"/>
    </xf>
    <xf numFmtId="0" fontId="28" fillId="2" borderId="4" xfId="0" applyFont="1" applyFill="1" applyBorder="1" applyAlignment="1" applyProtection="1">
      <alignment horizontal="center" vertical="top" wrapText="1"/>
    </xf>
    <xf numFmtId="0" fontId="28" fillId="2" borderId="52" xfId="0" applyFont="1" applyFill="1" applyBorder="1" applyAlignment="1" applyProtection="1">
      <alignment horizontal="center" vertical="top" wrapText="1"/>
    </xf>
    <xf numFmtId="0" fontId="28" fillId="2" borderId="53" xfId="0" applyFont="1" applyFill="1" applyBorder="1" applyAlignment="1" applyProtection="1">
      <alignment horizontal="center" vertical="top" wrapText="1"/>
    </xf>
    <xf numFmtId="0" fontId="28" fillId="2" borderId="54" xfId="0" applyFont="1" applyFill="1" applyBorder="1" applyAlignment="1" applyProtection="1">
      <alignment horizontal="center" vertical="top" wrapText="1"/>
    </xf>
    <xf numFmtId="164" fontId="10" fillId="2" borderId="35" xfId="0" applyNumberFormat="1" applyFont="1" applyFill="1" applyBorder="1" applyAlignment="1">
      <alignment horizontal="center" vertical="center"/>
    </xf>
    <xf numFmtId="164" fontId="10" fillId="2" borderId="21" xfId="0" applyNumberFormat="1" applyFont="1" applyFill="1" applyBorder="1" applyAlignment="1">
      <alignment horizontal="center" vertical="center"/>
    </xf>
    <xf numFmtId="0" fontId="18" fillId="5" borderId="0" xfId="0" applyFont="1" applyFill="1" applyBorder="1" applyAlignment="1">
      <alignment horizontal="center" vertical="center"/>
    </xf>
    <xf numFmtId="0" fontId="11" fillId="2" borderId="67" xfId="0" applyFont="1" applyFill="1" applyBorder="1" applyAlignment="1" applyProtection="1">
      <alignment horizontal="left"/>
    </xf>
    <xf numFmtId="0" fontId="11" fillId="2" borderId="32" xfId="0" applyFont="1" applyFill="1" applyBorder="1" applyAlignment="1" applyProtection="1">
      <alignment horizontal="left"/>
    </xf>
    <xf numFmtId="0" fontId="11" fillId="2" borderId="24" xfId="0" applyFont="1" applyFill="1" applyBorder="1" applyAlignment="1" applyProtection="1">
      <alignment horizontal="left"/>
    </xf>
    <xf numFmtId="0" fontId="9" fillId="2" borderId="84" xfId="0" applyFont="1" applyFill="1" applyBorder="1" applyAlignment="1" applyProtection="1">
      <alignment horizontal="left"/>
    </xf>
    <xf numFmtId="0" fontId="9" fillId="2" borderId="81" xfId="0" applyFont="1" applyFill="1" applyBorder="1" applyAlignment="1" applyProtection="1">
      <alignment horizontal="left"/>
    </xf>
    <xf numFmtId="0" fontId="9" fillId="2" borderId="85" xfId="0" applyFont="1" applyFill="1" applyBorder="1" applyAlignment="1" applyProtection="1">
      <alignment horizontal="left"/>
    </xf>
    <xf numFmtId="0" fontId="9" fillId="2" borderId="82" xfId="0" applyFont="1" applyFill="1" applyBorder="1" applyAlignment="1" applyProtection="1">
      <alignment horizontal="left"/>
    </xf>
    <xf numFmtId="0" fontId="9" fillId="2" borderId="86" xfId="0" applyFont="1" applyFill="1" applyBorder="1" applyAlignment="1" applyProtection="1">
      <alignment horizontal="left"/>
    </xf>
    <xf numFmtId="0" fontId="9" fillId="2" borderId="83" xfId="0" applyFont="1" applyFill="1" applyBorder="1" applyAlignment="1" applyProtection="1">
      <alignment horizontal="left"/>
    </xf>
    <xf numFmtId="0" fontId="9" fillId="2" borderId="19" xfId="0" applyFont="1" applyFill="1" applyBorder="1" applyAlignment="1" applyProtection="1">
      <alignment horizontal="left"/>
      <protection hidden="1"/>
    </xf>
    <xf numFmtId="0" fontId="9" fillId="2" borderId="22" xfId="0" applyFont="1" applyFill="1" applyBorder="1" applyAlignment="1" applyProtection="1">
      <alignment horizontal="left"/>
      <protection hidden="1"/>
    </xf>
    <xf numFmtId="0" fontId="9" fillId="2" borderId="12" xfId="0" applyFont="1" applyFill="1" applyBorder="1" applyAlignment="1" applyProtection="1">
      <alignment horizontal="left"/>
      <protection hidden="1"/>
    </xf>
    <xf numFmtId="0" fontId="9" fillId="2" borderId="13" xfId="0" applyFont="1" applyFill="1" applyBorder="1" applyAlignment="1" applyProtection="1">
      <alignment horizontal="left"/>
      <protection hidden="1"/>
    </xf>
    <xf numFmtId="0" fontId="23" fillId="0" borderId="58" xfId="0" applyFont="1" applyBorder="1" applyAlignment="1" applyProtection="1">
      <alignment horizontal="left" vertical="center"/>
      <protection locked="0"/>
    </xf>
    <xf numFmtId="0" fontId="23" fillId="0" borderId="59" xfId="0" applyFont="1" applyBorder="1" applyAlignment="1" applyProtection="1">
      <alignment horizontal="left" vertical="center"/>
      <protection locked="0"/>
    </xf>
    <xf numFmtId="0" fontId="22" fillId="0" borderId="60" xfId="0" applyFont="1" applyBorder="1" applyAlignment="1" applyProtection="1">
      <alignment horizontal="left" vertical="center"/>
      <protection locked="0"/>
    </xf>
    <xf numFmtId="0" fontId="22" fillId="0" borderId="61" xfId="0" applyFont="1" applyBorder="1" applyAlignment="1" applyProtection="1">
      <alignment horizontal="left" vertical="center"/>
      <protection locked="0"/>
    </xf>
    <xf numFmtId="49" fontId="22" fillId="0" borderId="60" xfId="0" applyNumberFormat="1" applyFont="1" applyFill="1" applyBorder="1" applyAlignment="1" applyProtection="1">
      <alignment horizontal="left" vertical="center"/>
      <protection locked="0"/>
    </xf>
    <xf numFmtId="49" fontId="22" fillId="0" borderId="61" xfId="0" applyNumberFormat="1" applyFont="1" applyFill="1" applyBorder="1" applyAlignment="1" applyProtection="1">
      <alignment horizontal="left" vertical="center"/>
      <protection locked="0"/>
    </xf>
    <xf numFmtId="0" fontId="22" fillId="0" borderId="105" xfId="0" applyFont="1" applyBorder="1" applyAlignment="1" applyProtection="1">
      <alignment horizontal="left" vertical="center"/>
      <protection locked="0"/>
    </xf>
    <xf numFmtId="0" fontId="22" fillId="0" borderId="62" xfId="0" applyFont="1" applyBorder="1" applyAlignment="1" applyProtection="1">
      <alignment horizontal="left" vertical="center"/>
      <protection locked="0"/>
    </xf>
    <xf numFmtId="0" fontId="21" fillId="0" borderId="91" xfId="0" applyFont="1" applyFill="1" applyBorder="1" applyAlignment="1" applyProtection="1">
      <alignment horizontal="center" vertical="center"/>
      <protection locked="0"/>
    </xf>
    <xf numFmtId="0" fontId="21" fillId="0" borderId="40" xfId="0" applyFont="1" applyFill="1" applyBorder="1" applyAlignment="1" applyProtection="1">
      <alignment horizontal="center" vertical="center"/>
      <protection locked="0"/>
    </xf>
    <xf numFmtId="0" fontId="21" fillId="0" borderId="64" xfId="0" applyFont="1" applyFill="1" applyBorder="1" applyAlignment="1" applyProtection="1">
      <alignment horizontal="center" vertical="center"/>
      <protection locked="0"/>
    </xf>
    <xf numFmtId="0" fontId="21" fillId="0" borderId="90" xfId="0" applyFont="1" applyFill="1" applyBorder="1" applyAlignment="1" applyProtection="1">
      <alignment horizontal="center" vertical="center"/>
      <protection locked="0"/>
    </xf>
    <xf numFmtId="0" fontId="21" fillId="0" borderId="98" xfId="0" applyFont="1" applyFill="1" applyBorder="1" applyAlignment="1" applyProtection="1">
      <alignment horizontal="center" vertical="center"/>
      <protection locked="0"/>
    </xf>
    <xf numFmtId="0" fontId="21" fillId="0" borderId="99" xfId="0" applyFont="1" applyFill="1" applyBorder="1" applyAlignment="1" applyProtection="1">
      <alignment horizontal="center" vertical="center"/>
      <protection locked="0"/>
    </xf>
    <xf numFmtId="0" fontId="21" fillId="0" borderId="89" xfId="0" applyFont="1" applyFill="1" applyBorder="1" applyAlignment="1" applyProtection="1">
      <alignment horizontal="center" vertical="center"/>
      <protection locked="0"/>
    </xf>
    <xf numFmtId="0" fontId="21" fillId="0" borderId="20" xfId="0" applyFont="1" applyFill="1" applyBorder="1" applyAlignment="1" applyProtection="1">
      <alignment horizontal="center" vertical="center"/>
      <protection locked="0"/>
    </xf>
    <xf numFmtId="0" fontId="21" fillId="0" borderId="65" xfId="0" applyFont="1" applyFill="1" applyBorder="1" applyAlignment="1" applyProtection="1">
      <alignment horizontal="center" vertical="center"/>
      <protection locked="0"/>
    </xf>
    <xf numFmtId="14" fontId="21" fillId="0" borderId="63" xfId="0" applyNumberFormat="1" applyFont="1" applyFill="1" applyBorder="1" applyAlignment="1" applyProtection="1">
      <alignment horizontal="center" vertical="center"/>
      <protection locked="0"/>
    </xf>
    <xf numFmtId="14" fontId="21" fillId="0" borderId="32" xfId="0" applyNumberFormat="1" applyFont="1" applyFill="1" applyBorder="1" applyAlignment="1" applyProtection="1">
      <alignment horizontal="center" vertical="center"/>
      <protection locked="0"/>
    </xf>
    <xf numFmtId="14" fontId="21" fillId="0" borderId="21" xfId="0" applyNumberFormat="1" applyFont="1" applyFill="1" applyBorder="1" applyAlignment="1" applyProtection="1">
      <alignment horizontal="center" vertical="center"/>
      <protection locked="0"/>
    </xf>
    <xf numFmtId="0" fontId="24" fillId="0" borderId="0" xfId="0" applyFont="1" applyAlignment="1">
      <alignment horizontal="left" vertical="top" wrapText="1"/>
    </xf>
    <xf numFmtId="0" fontId="25" fillId="0" borderId="0" xfId="0" applyFont="1" applyAlignment="1">
      <alignment horizontal="left"/>
    </xf>
    <xf numFmtId="0" fontId="24" fillId="0" borderId="0" xfId="0" applyFont="1" applyAlignment="1">
      <alignment horizontal="left" vertical="top"/>
    </xf>
  </cellXfs>
  <cellStyles count="178">
    <cellStyle name="20 % - Akzent1 2" xfId="47"/>
    <cellStyle name="20 % - Akzent1 2 2" xfId="151"/>
    <cellStyle name="20 % - Akzent1 2 3" xfId="82"/>
    <cellStyle name="20 % - Akzent2 2" xfId="51"/>
    <cellStyle name="20 % - Akzent2 2 2" xfId="155"/>
    <cellStyle name="20 % - Akzent2 2 3" xfId="83"/>
    <cellStyle name="20 % - Akzent3 2" xfId="55"/>
    <cellStyle name="20 % - Akzent3 2 2" xfId="159"/>
    <cellStyle name="20 % - Akzent3 2 3" xfId="84"/>
    <cellStyle name="20 % - Akzent4 2" xfId="59"/>
    <cellStyle name="20 % - Akzent4 2 2" xfId="163"/>
    <cellStyle name="20 % - Akzent4 2 3" xfId="85"/>
    <cellStyle name="20 % - Akzent5 2" xfId="63"/>
    <cellStyle name="20 % - Akzent5 2 2" xfId="167"/>
    <cellStyle name="20 % - Akzent5 2 3" xfId="86"/>
    <cellStyle name="20 % - Akzent6 2" xfId="67"/>
    <cellStyle name="20 % - Akzent6 2 2" xfId="171"/>
    <cellStyle name="20 % - Akzent6 2 3" xfId="87"/>
    <cellStyle name="40 % - Akzent1 2" xfId="48"/>
    <cellStyle name="40 % - Akzent1 2 2" xfId="152"/>
    <cellStyle name="40 % - Akzent1 2 3" xfId="88"/>
    <cellStyle name="40 % - Akzent2 2" xfId="52"/>
    <cellStyle name="40 % - Akzent2 2 2" xfId="156"/>
    <cellStyle name="40 % - Akzent2 2 3" xfId="89"/>
    <cellStyle name="40 % - Akzent3 2" xfId="56"/>
    <cellStyle name="40 % - Akzent3 2 2" xfId="160"/>
    <cellStyle name="40 % - Akzent3 2 3" xfId="90"/>
    <cellStyle name="40 % - Akzent4 2" xfId="60"/>
    <cellStyle name="40 % - Akzent4 2 2" xfId="164"/>
    <cellStyle name="40 % - Akzent4 2 3" xfId="91"/>
    <cellStyle name="40 % - Akzent5 2" xfId="64"/>
    <cellStyle name="40 % - Akzent5 2 2" xfId="168"/>
    <cellStyle name="40 % - Akzent5 2 3" xfId="92"/>
    <cellStyle name="40 % - Akzent6 2" xfId="68"/>
    <cellStyle name="40 % - Akzent6 2 2" xfId="172"/>
    <cellStyle name="40 % - Akzent6 2 3" xfId="93"/>
    <cellStyle name="60 % - Akzent1 2" xfId="49"/>
    <cellStyle name="60 % - Akzent1 2 2" xfId="153"/>
    <cellStyle name="60 % - Akzent1 2 3" xfId="94"/>
    <cellStyle name="60 % - Akzent2 2" xfId="53"/>
    <cellStyle name="60 % - Akzent2 2 2" xfId="157"/>
    <cellStyle name="60 % - Akzent2 2 3" xfId="95"/>
    <cellStyle name="60 % - Akzent3 2" xfId="57"/>
    <cellStyle name="60 % - Akzent3 2 2" xfId="161"/>
    <cellStyle name="60 % - Akzent3 2 3" xfId="96"/>
    <cellStyle name="60 % - Akzent4 2" xfId="61"/>
    <cellStyle name="60 % - Akzent4 2 2" xfId="165"/>
    <cellStyle name="60 % - Akzent4 2 3" xfId="97"/>
    <cellStyle name="60 % - Akzent5 2" xfId="65"/>
    <cellStyle name="60 % - Akzent5 2 2" xfId="169"/>
    <cellStyle name="60 % - Akzent5 2 3" xfId="98"/>
    <cellStyle name="60 % - Akzent6 2" xfId="69"/>
    <cellStyle name="60 % - Akzent6 2 2" xfId="173"/>
    <cellStyle name="60 % - Akzent6 2 3" xfId="99"/>
    <cellStyle name="Akzent1 2" xfId="46"/>
    <cellStyle name="Akzent1 2 2" xfId="150"/>
    <cellStyle name="Akzent1 2 3" xfId="100"/>
    <cellStyle name="Akzent2 2" xfId="50"/>
    <cellStyle name="Akzent2 2 2" xfId="154"/>
    <cellStyle name="Akzent2 2 3" xfId="101"/>
    <cellStyle name="Akzent3 2" xfId="54"/>
    <cellStyle name="Akzent3 2 2" xfId="158"/>
    <cellStyle name="Akzent3 2 3" xfId="102"/>
    <cellStyle name="Akzent4 2" xfId="58"/>
    <cellStyle name="Akzent4 2 2" xfId="162"/>
    <cellStyle name="Akzent4 2 3" xfId="103"/>
    <cellStyle name="Akzent5 2" xfId="62"/>
    <cellStyle name="Akzent5 2 2" xfId="166"/>
    <cellStyle name="Akzent5 2 3" xfId="104"/>
    <cellStyle name="Akzent6 2" xfId="66"/>
    <cellStyle name="Akzent6 2 2" xfId="170"/>
    <cellStyle name="Akzent6 2 3" xfId="105"/>
    <cellStyle name="Ausgabe 2" xfId="38"/>
    <cellStyle name="Ausgabe 2 2" xfId="142"/>
    <cellStyle name="Ausgabe 2 3" xfId="106"/>
    <cellStyle name="Berechnung 2" xfId="39"/>
    <cellStyle name="Berechnung 2 2" xfId="143"/>
    <cellStyle name="Berechnung 2 3" xfId="107"/>
    <cellStyle name="Eingabe 2" xfId="37"/>
    <cellStyle name="Eingabe 2 2" xfId="141"/>
    <cellStyle name="Eingabe 2 3" xfId="108"/>
    <cellStyle name="Ergebnis 2" xfId="45"/>
    <cellStyle name="Ergebnis 2 2" xfId="149"/>
    <cellStyle name="Ergebnis 2 3" xfId="109"/>
    <cellStyle name="Erklärender Text 2" xfId="44"/>
    <cellStyle name="Erklärender Text 2 2" xfId="148"/>
    <cellStyle name="Erklärender Text 2 3" xfId="110"/>
    <cellStyle name="Gut 2" xfId="34"/>
    <cellStyle name="Gut 2 2" xfId="138"/>
    <cellStyle name="Gut 2 3" xfId="111"/>
    <cellStyle name="Link 2" xfId="25"/>
    <cellStyle name="Link 2 2" xfId="131"/>
    <cellStyle name="Link 2 3" xfId="112"/>
    <cellStyle name="Link 3" xfId="27"/>
    <cellStyle name="Link 3 2" xfId="132"/>
    <cellStyle name="Link 3 3" xfId="113"/>
    <cellStyle name="Link 4" xfId="128"/>
    <cellStyle name="Link 5" xfId="81"/>
    <cellStyle name="Neutral 2" xfId="36"/>
    <cellStyle name="Neutral 2 2" xfId="140"/>
    <cellStyle name="Neutral 2 3" xfId="114"/>
    <cellStyle name="Notiz 2" xfId="43"/>
    <cellStyle name="Notiz 2 2" xfId="147"/>
    <cellStyle name="Notiz 2 3" xfId="115"/>
    <cellStyle name="Prozent" xfId="1" builtinId="5"/>
    <cellStyle name="Schlecht 2" xfId="35"/>
    <cellStyle name="Schlecht 2 2" xfId="139"/>
    <cellStyle name="Schlecht 2 3" xfId="116"/>
    <cellStyle name="Standard" xfId="0" builtinId="0"/>
    <cellStyle name="Standard 2" xfId="4"/>
    <cellStyle name="Standard 2 2" xfId="24"/>
    <cellStyle name="Standard 2 2 2" xfId="130"/>
    <cellStyle name="Standard 2 2 3" xfId="117"/>
    <cellStyle name="Standard 2 3" xfId="174"/>
    <cellStyle name="Standard 3" xfId="7"/>
    <cellStyle name="Standard 3 2" xfId="28"/>
    <cellStyle name="Standard 3 2 2" xfId="176"/>
    <cellStyle name="Standard 3 3" xfId="29"/>
    <cellStyle name="Standard 3 3 2" xfId="133"/>
    <cellStyle name="Standard 3 3 3" xfId="118"/>
    <cellStyle name="Standard 3 4" xfId="175"/>
    <cellStyle name="Standard 4" xfId="6"/>
    <cellStyle name="Standard 4 2" xfId="11"/>
    <cellStyle name="Standard 4 2 2" xfId="19"/>
    <cellStyle name="Standard 4 3" xfId="15"/>
    <cellStyle name="Standard 4 4" xfId="119"/>
    <cellStyle name="Standard 5" xfId="23"/>
    <cellStyle name="Standard 5 2" xfId="129"/>
    <cellStyle name="Standard 5 3" xfId="120"/>
    <cellStyle name="Standard 6" xfId="26"/>
    <cellStyle name="Standard 6 2" xfId="177"/>
    <cellStyle name="Standard_Referendare" xfId="5"/>
    <cellStyle name="Standard_Referendare 3" xfId="10"/>
    <cellStyle name="Standard_Tabelle3" xfId="3"/>
    <cellStyle name="Überschrift" xfId="22" builtinId="15" customBuiltin="1"/>
    <cellStyle name="Überschrift 1 2" xfId="30"/>
    <cellStyle name="Überschrift 1 2 2" xfId="134"/>
    <cellStyle name="Überschrift 1 2 3" xfId="124"/>
    <cellStyle name="Überschrift 2 2" xfId="31"/>
    <cellStyle name="Überschrift 2 2 2" xfId="135"/>
    <cellStyle name="Überschrift 2 2 3" xfId="125"/>
    <cellStyle name="Überschrift 3 2" xfId="32"/>
    <cellStyle name="Überschrift 3 2 2" xfId="136"/>
    <cellStyle name="Überschrift 3 2 3" xfId="126"/>
    <cellStyle name="Überschrift 4 2" xfId="33"/>
    <cellStyle name="Überschrift 4 2 2" xfId="137"/>
    <cellStyle name="Überschrift 4 2 3" xfId="127"/>
    <cellStyle name="Verknüpfte Zelle 2" xfId="40"/>
    <cellStyle name="Verknüpfte Zelle 2 2" xfId="144"/>
    <cellStyle name="Verknüpfte Zelle 2 3" xfId="121"/>
    <cellStyle name="Währung" xfId="2" builtinId="4"/>
    <cellStyle name="Währung 2" xfId="8"/>
    <cellStyle name="Währung 2 2" xfId="13"/>
    <cellStyle name="Währung 2 2 2" xfId="21"/>
    <cellStyle name="Währung 2 2 2 2" xfId="80"/>
    <cellStyle name="Währung 2 2 3" xfId="74"/>
    <cellStyle name="Währung 2 3" xfId="17"/>
    <cellStyle name="Währung 2 3 2" xfId="77"/>
    <cellStyle name="Währung 2 4" xfId="71"/>
    <cellStyle name="Währung 3" xfId="12"/>
    <cellStyle name="Währung 3 2" xfId="20"/>
    <cellStyle name="Währung 3 2 2" xfId="79"/>
    <cellStyle name="Währung 3 3" xfId="73"/>
    <cellStyle name="Währung 4" xfId="9"/>
    <cellStyle name="Währung 4 2" xfId="18"/>
    <cellStyle name="Währung 4 2 2" xfId="78"/>
    <cellStyle name="Währung 4 3" xfId="72"/>
    <cellStyle name="Währung 5" xfId="16"/>
    <cellStyle name="Währung 5 2" xfId="76"/>
    <cellStyle name="Währung 6" xfId="14"/>
    <cellStyle name="Währung 6 2" xfId="75"/>
    <cellStyle name="Währung 7" xfId="70"/>
    <cellStyle name="Warnender Text 2" xfId="42"/>
    <cellStyle name="Warnender Text 2 2" xfId="146"/>
    <cellStyle name="Warnender Text 2 3" xfId="122"/>
    <cellStyle name="Zelle überprüfen 2" xfId="41"/>
    <cellStyle name="Zelle überprüfen 2 2" xfId="145"/>
    <cellStyle name="Zelle überprüfen 2 3" xfId="123"/>
  </cellStyles>
  <dxfs count="120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ill>
        <patternFill>
          <bgColor rgb="FFFFCCCC"/>
        </patternFill>
      </fill>
    </dxf>
    <dxf>
      <fill>
        <patternFill>
          <bgColor theme="0" tint="-0.14996795556505021"/>
        </patternFill>
      </fill>
    </dxf>
    <dxf>
      <font>
        <b/>
        <i val="0"/>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ill>
        <patternFill>
          <bgColor rgb="FFFFC000"/>
        </patternFill>
      </fill>
    </dxf>
    <dxf>
      <font>
        <color rgb="FFFF0000"/>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ont>
        <color rgb="FFFF0000"/>
      </font>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24994659260841701"/>
      </font>
    </dxf>
    <dxf>
      <font>
        <color theme="0" tint="-0.24994659260841701"/>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rgb="FFFF0000"/>
      </font>
    </dxf>
    <dxf>
      <font>
        <color rgb="FFFF0000"/>
      </font>
    </dxf>
    <dxf>
      <font>
        <b val="0"/>
        <i val="0"/>
        <color rgb="FFFF0000"/>
      </font>
    </dxf>
    <dxf>
      <font>
        <color rgb="FFFF0000"/>
      </font>
    </dxf>
    <dxf>
      <font>
        <color rgb="FFFF0000"/>
      </font>
    </dxf>
    <dxf>
      <font>
        <color theme="0" tint="-0.24994659260841701"/>
      </font>
    </dxf>
    <dxf>
      <font>
        <color rgb="FFFF0000"/>
      </font>
    </dxf>
    <dxf>
      <font>
        <color rgb="FFFF0000"/>
      </font>
    </dxf>
    <dxf>
      <font>
        <color theme="0" tint="-0.24994659260841701"/>
      </font>
    </dxf>
    <dxf>
      <font>
        <color rgb="FFFF0000"/>
      </font>
    </dxf>
    <dxf>
      <fill>
        <patternFill>
          <bgColor rgb="FFFFCCC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ill>
        <patternFill>
          <bgColor rgb="FFFFCCCC"/>
        </patternFill>
      </fill>
    </dxf>
    <dxf>
      <fill>
        <patternFill>
          <bgColor theme="0" tint="-0.14996795556505021"/>
        </patternFill>
      </fill>
    </dxf>
    <dxf>
      <font>
        <b/>
        <i val="0"/>
      </font>
      <fill>
        <patternFill>
          <bgColor rgb="FFFFFFCC"/>
        </patternFill>
      </fill>
    </dxf>
    <dxf>
      <font>
        <color rgb="FFFF0000"/>
      </font>
    </dxf>
    <dxf>
      <font>
        <color rgb="FFFF0000"/>
      </font>
    </dxf>
    <dxf>
      <font>
        <b/>
        <i val="0"/>
        <color rgb="FFFF0000"/>
      </font>
    </dxf>
    <dxf>
      <font>
        <b/>
        <i val="0"/>
        <color rgb="FFFF0000"/>
      </font>
    </dxf>
    <dxf>
      <font>
        <b/>
        <i val="0"/>
        <color rgb="FFFF0000"/>
      </font>
      <fill>
        <patternFill patternType="solid">
          <bgColor rgb="FFFFC000"/>
        </patternFill>
      </fill>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color rgb="FF008000"/>
      </font>
    </dxf>
    <dxf>
      <font>
        <b/>
        <i val="0"/>
        <color theme="0"/>
      </font>
      <fill>
        <patternFill>
          <bgColor rgb="FFFF0000"/>
        </patternFill>
      </fill>
    </dxf>
    <dxf>
      <font>
        <color rgb="FFFF0000"/>
      </font>
    </dxf>
    <dxf>
      <font>
        <b/>
        <i val="0"/>
        <color theme="0"/>
      </font>
      <fill>
        <patternFill>
          <bgColor rgb="FFFF0000"/>
        </patternFill>
      </fill>
      <border>
        <left style="thin">
          <color auto="1"/>
        </left>
        <right style="thin">
          <color auto="1"/>
        </right>
        <top style="thin">
          <color auto="1"/>
        </top>
        <bottom style="thin">
          <color auto="1"/>
        </bottom>
      </border>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18"/>
  <sheetViews>
    <sheetView tabSelected="1" view="pageLayout" zoomScale="130" zoomScaleNormal="145" zoomScaleSheetLayoutView="160" zoomScalePageLayoutView="130" workbookViewId="0">
      <selection activeCell="H23" sqref="H23"/>
    </sheetView>
  </sheetViews>
  <sheetFormatPr baseColWidth="10" defaultColWidth="11.44140625" defaultRowHeight="13.8" x14ac:dyDescent="0.3"/>
  <cols>
    <col min="1" max="1" width="2.109375" style="3" customWidth="1"/>
    <col min="2" max="2" width="3" style="3" customWidth="1"/>
    <col min="3" max="3" width="7" style="3" customWidth="1"/>
    <col min="4" max="4" width="12.33203125" style="3" customWidth="1"/>
    <col min="5" max="5" width="15.5546875" style="3" customWidth="1"/>
    <col min="6" max="6" width="6.44140625" style="3" customWidth="1"/>
    <col min="7" max="7" width="5" style="3" bestFit="1" customWidth="1"/>
    <col min="8" max="8" width="7" style="3" customWidth="1"/>
    <col min="9" max="9" width="9.109375" style="6" customWidth="1"/>
    <col min="10" max="10" width="5.5546875" style="6" customWidth="1"/>
    <col min="11" max="11" width="4.6640625" style="6" customWidth="1"/>
    <col min="12" max="12" width="5" style="6" customWidth="1"/>
    <col min="13" max="13" width="6.44140625" style="6" customWidth="1"/>
    <col min="14" max="14" width="4.5546875" style="6" customWidth="1"/>
    <col min="15" max="15" width="5.88671875" style="6" customWidth="1"/>
    <col min="16" max="16" width="4.88671875" style="6" customWidth="1"/>
    <col min="17" max="17" width="6" style="6" customWidth="1"/>
    <col min="18" max="18" width="3" style="6" customWidth="1"/>
    <col min="19" max="19" width="8.6640625" style="6" customWidth="1"/>
    <col min="20" max="20" width="1.6640625" style="6" customWidth="1"/>
    <col min="21" max="22" width="6.88671875" style="6" customWidth="1"/>
    <col min="23" max="23" width="7.5546875" style="6" customWidth="1"/>
    <col min="24" max="24" width="9.33203125" style="31" hidden="1" customWidth="1"/>
    <col min="25" max="25" width="9.33203125" style="25" hidden="1" customWidth="1"/>
    <col min="26" max="26" width="9.33203125" style="24" hidden="1" customWidth="1"/>
    <col min="27" max="27" width="9.33203125" style="25" hidden="1" customWidth="1"/>
    <col min="28" max="29" width="9.33203125" style="31" hidden="1" customWidth="1"/>
    <col min="30" max="31" width="9.33203125" style="3" hidden="1" customWidth="1"/>
    <col min="32" max="32" width="9.33203125" style="3" customWidth="1"/>
    <col min="33" max="16384" width="11.44140625" style="3"/>
  </cols>
  <sheetData>
    <row r="1" spans="1:31" s="7" customFormat="1" ht="12.6" customHeight="1" thickBot="1" x14ac:dyDescent="0.3">
      <c r="A1" s="264" t="s">
        <v>140</v>
      </c>
      <c r="B1" s="265"/>
      <c r="C1" s="265"/>
      <c r="D1" s="265"/>
      <c r="E1" s="265"/>
      <c r="F1" s="265"/>
      <c r="G1" s="265"/>
      <c r="H1" s="265"/>
      <c r="I1" s="265"/>
      <c r="J1" s="265"/>
      <c r="K1" s="265"/>
      <c r="L1" s="265"/>
      <c r="M1" s="265"/>
      <c r="N1" s="265"/>
      <c r="O1" s="265"/>
      <c r="P1" s="265"/>
      <c r="Q1" s="265"/>
      <c r="R1" s="266" t="s">
        <v>131</v>
      </c>
      <c r="S1" s="266"/>
      <c r="T1" s="266"/>
      <c r="U1" s="266"/>
      <c r="V1" s="266"/>
      <c r="W1" s="267"/>
      <c r="X1" s="26"/>
      <c r="Y1" s="27"/>
      <c r="Z1" s="28"/>
      <c r="AA1" s="27"/>
      <c r="AB1" s="26"/>
      <c r="AC1" s="26"/>
    </row>
    <row r="2" spans="1:31" s="8" customFormat="1" ht="4.5" customHeight="1" thickBot="1" x14ac:dyDescent="0.25">
      <c r="A2" s="283"/>
      <c r="B2" s="284"/>
      <c r="C2" s="284"/>
      <c r="D2" s="284"/>
      <c r="E2" s="284"/>
      <c r="F2" s="284"/>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375" t="s">
        <v>41</v>
      </c>
      <c r="B3" s="376"/>
      <c r="C3" s="376"/>
      <c r="D3" s="376"/>
      <c r="E3" s="377"/>
      <c r="F3" s="372">
        <f>W103</f>
        <v>0</v>
      </c>
      <c r="G3" s="373"/>
      <c r="H3" s="39"/>
      <c r="I3" s="374" t="str">
        <f>IF(SUM(S23:S102)+SUM(J23:J102)+SUM(AE24:AE102)&gt;0,"Bitte Belege einreichen.","")</f>
        <v/>
      </c>
      <c r="J3" s="374"/>
      <c r="K3" s="374"/>
      <c r="L3" s="374"/>
      <c r="M3" s="374"/>
      <c r="N3" s="374"/>
      <c r="O3" s="374"/>
      <c r="P3" s="282" t="str">
        <f>IF(R103&gt;0,"Belege fehlen","")</f>
        <v/>
      </c>
      <c r="Q3" s="282"/>
      <c r="R3" s="363"/>
      <c r="S3" s="364"/>
      <c r="T3" s="364"/>
      <c r="U3" s="364"/>
      <c r="V3" s="365"/>
      <c r="W3" s="63"/>
      <c r="X3" s="29"/>
      <c r="Y3" s="30"/>
    </row>
    <row r="4" spans="1:31" ht="3" customHeight="1" thickBot="1" x14ac:dyDescent="0.35">
      <c r="A4" s="285"/>
      <c r="B4" s="286"/>
      <c r="C4" s="286"/>
      <c r="D4" s="40"/>
      <c r="E4" s="40"/>
      <c r="F4" s="40"/>
      <c r="G4" s="40"/>
      <c r="H4" s="39"/>
      <c r="I4" s="82"/>
      <c r="J4" s="82"/>
      <c r="K4" s="82"/>
      <c r="L4" s="82"/>
      <c r="M4" s="82"/>
      <c r="N4" s="82"/>
      <c r="O4" s="81"/>
      <c r="P4" s="282"/>
      <c r="Q4" s="282"/>
      <c r="R4" s="366"/>
      <c r="S4" s="367"/>
      <c r="T4" s="367"/>
      <c r="U4" s="367"/>
      <c r="V4" s="368"/>
      <c r="W4" s="63"/>
      <c r="X4" s="29"/>
      <c r="Y4" s="30"/>
    </row>
    <row r="5" spans="1:31" ht="13.5" customHeight="1" x14ac:dyDescent="0.3">
      <c r="A5" s="68" t="s">
        <v>31</v>
      </c>
      <c r="B5" s="54"/>
      <c r="C5" s="54"/>
      <c r="D5" s="388" t="s">
        <v>17</v>
      </c>
      <c r="E5" s="388"/>
      <c r="F5" s="388"/>
      <c r="G5" s="389"/>
      <c r="H5" s="41"/>
      <c r="I5" s="378" t="s">
        <v>6</v>
      </c>
      <c r="J5" s="379"/>
      <c r="K5" s="402" t="s">
        <v>130</v>
      </c>
      <c r="L5" s="403"/>
      <c r="M5" s="403"/>
      <c r="N5" s="403"/>
      <c r="O5" s="403"/>
      <c r="P5" s="404"/>
      <c r="Q5" s="44"/>
      <c r="R5" s="369"/>
      <c r="S5" s="370"/>
      <c r="T5" s="370"/>
      <c r="U5" s="370"/>
      <c r="V5" s="371"/>
      <c r="W5" s="64"/>
      <c r="X5" s="32"/>
      <c r="Y5" s="30"/>
    </row>
    <row r="6" spans="1:31" ht="10.5" customHeight="1" x14ac:dyDescent="0.3">
      <c r="A6" s="280" t="s">
        <v>54</v>
      </c>
      <c r="B6" s="281"/>
      <c r="C6" s="281"/>
      <c r="D6" s="390" t="s">
        <v>129</v>
      </c>
      <c r="E6" s="390"/>
      <c r="F6" s="390"/>
      <c r="G6" s="391"/>
      <c r="H6" s="41"/>
      <c r="I6" s="380" t="s">
        <v>38</v>
      </c>
      <c r="J6" s="381"/>
      <c r="K6" s="399" t="s">
        <v>130</v>
      </c>
      <c r="L6" s="400"/>
      <c r="M6" s="400"/>
      <c r="N6" s="400"/>
      <c r="O6" s="400"/>
      <c r="P6" s="401"/>
      <c r="Q6" s="45"/>
      <c r="R6" s="354"/>
      <c r="S6" s="355"/>
      <c r="T6" s="355"/>
      <c r="U6" s="355"/>
      <c r="V6" s="356"/>
      <c r="W6" s="64"/>
      <c r="X6" s="32"/>
      <c r="Y6" s="30"/>
    </row>
    <row r="7" spans="1:31" ht="12.6" customHeight="1" thickBot="1" x14ac:dyDescent="0.35">
      <c r="A7" s="280" t="s">
        <v>53</v>
      </c>
      <c r="B7" s="281"/>
      <c r="C7" s="281"/>
      <c r="D7" s="392" t="s">
        <v>130</v>
      </c>
      <c r="E7" s="392"/>
      <c r="F7" s="392"/>
      <c r="G7" s="393"/>
      <c r="H7" s="41"/>
      <c r="I7" s="382" t="s">
        <v>39</v>
      </c>
      <c r="J7" s="383"/>
      <c r="K7" s="396" t="s">
        <v>130</v>
      </c>
      <c r="L7" s="397"/>
      <c r="M7" s="397"/>
      <c r="N7" s="397"/>
      <c r="O7" s="397"/>
      <c r="P7" s="398"/>
      <c r="Q7" s="100"/>
      <c r="R7" s="357"/>
      <c r="S7" s="358"/>
      <c r="T7" s="358"/>
      <c r="U7" s="358"/>
      <c r="V7" s="359"/>
      <c r="W7" s="65"/>
      <c r="X7" s="32"/>
      <c r="Y7" s="30"/>
    </row>
    <row r="8" spans="1:31" ht="10.5" customHeight="1" thickBot="1" x14ac:dyDescent="0.35">
      <c r="A8" s="350" t="s">
        <v>76</v>
      </c>
      <c r="B8" s="351"/>
      <c r="C8" s="351"/>
      <c r="D8" s="394" t="s">
        <v>130</v>
      </c>
      <c r="E8" s="394"/>
      <c r="F8" s="394"/>
      <c r="G8" s="395"/>
      <c r="H8" s="41"/>
      <c r="I8" s="352" t="str">
        <f ca="1">IF(K9="bitte angeben","",IF(K9=TODAY(),"","Bitte Datumseingabe überprüfen"))</f>
        <v/>
      </c>
      <c r="J8" s="352"/>
      <c r="K8" s="352"/>
      <c r="L8" s="352"/>
      <c r="M8" s="352"/>
      <c r="N8" s="352"/>
      <c r="O8" s="352"/>
      <c r="P8" s="352"/>
      <c r="Q8" s="100"/>
      <c r="R8" s="360"/>
      <c r="S8" s="361"/>
      <c r="T8" s="361"/>
      <c r="U8" s="361"/>
      <c r="V8" s="362"/>
      <c r="W8" s="65"/>
      <c r="X8" s="33"/>
      <c r="Y8" s="30"/>
    </row>
    <row r="9" spans="1:31" ht="10.5" customHeight="1" thickBot="1" x14ac:dyDescent="0.35">
      <c r="A9" s="313" t="str">
        <f>"Entf. Wohnort ("&amp;VLOOKUP(D5,'ALT 2024_26'!A2:I279,3,FALSE)&amp;", "&amp;D6&amp;")-"&amp;Tabelle4!K2</f>
        <v>Entf. Wohnort (wird automatisch bestimmt, Bitte Straße und Hausnummer angeben)-Seminar wird automatisch bestimmtFALSCH</v>
      </c>
      <c r="B9" s="314"/>
      <c r="C9" s="314"/>
      <c r="D9" s="314"/>
      <c r="E9" s="314"/>
      <c r="F9" s="314"/>
      <c r="G9" s="107"/>
      <c r="H9" s="41"/>
      <c r="I9" s="305" t="s">
        <v>35</v>
      </c>
      <c r="J9" s="306"/>
      <c r="K9" s="405" t="s">
        <v>130</v>
      </c>
      <c r="L9" s="406"/>
      <c r="M9" s="406"/>
      <c r="N9" s="406"/>
      <c r="O9" s="406"/>
      <c r="P9" s="407"/>
      <c r="Q9" s="43"/>
      <c r="R9" s="272"/>
      <c r="S9" s="273"/>
      <c r="T9" s="273"/>
      <c r="U9" s="273"/>
      <c r="V9" s="274"/>
      <c r="W9" s="65"/>
      <c r="X9" s="345"/>
      <c r="Y9" s="345"/>
      <c r="Z9" s="344">
        <v>44562</v>
      </c>
      <c r="AA9" s="344"/>
    </row>
    <row r="10" spans="1:31" ht="10.5" customHeight="1" thickBot="1" x14ac:dyDescent="0.35">
      <c r="A10" s="315" t="str">
        <f>"Entf. Dienstort ("&amp;L15&amp;")-"&amp;Tabelle4!K2</f>
        <v>Entf. Dienstort (wird automatisch bestimmt)-Seminar wird automatisch bestimmtFALSCH</v>
      </c>
      <c r="B10" s="316"/>
      <c r="C10" s="316"/>
      <c r="D10" s="316"/>
      <c r="E10" s="316"/>
      <c r="F10" s="316"/>
      <c r="G10" s="108"/>
      <c r="H10" s="41"/>
      <c r="I10" s="353"/>
      <c r="J10" s="353"/>
      <c r="K10" s="90"/>
      <c r="L10" s="347"/>
      <c r="M10" s="347"/>
      <c r="N10" s="347"/>
      <c r="O10" s="347"/>
      <c r="P10" s="347"/>
      <c r="Q10" s="43"/>
      <c r="R10" s="60"/>
      <c r="S10" s="60"/>
      <c r="T10" s="60"/>
      <c r="U10" s="60"/>
      <c r="V10" s="60"/>
      <c r="W10" s="65"/>
      <c r="X10" s="34"/>
      <c r="Y10" s="34"/>
    </row>
    <row r="11" spans="1:31" ht="10.5" customHeight="1" x14ac:dyDescent="0.3">
      <c r="A11" s="315" t="str">
        <f>"Entf. Wohnort ("&amp;VLOOKUP(D5,'ALT 2024_26'!A2:I279,3,FALSE)&amp;", "&amp;D6&amp;")"&amp;"-Zweitfachschule ("&amp;VLOOKUP(D5,'ALT 2024_26'!$A$2:$I$307,7,FALSE)&amp;")"</f>
        <v>Entf. Wohnort (wird automatisch bestimmt, Bitte Straße und Hausnummer angeben)-Zweitfachschule (wird automatisch bestimmt)</v>
      </c>
      <c r="B11" s="316"/>
      <c r="C11" s="316"/>
      <c r="D11" s="316"/>
      <c r="E11" s="316"/>
      <c r="F11" s="316"/>
      <c r="G11" s="108"/>
      <c r="H11" s="41"/>
      <c r="I11" s="329" t="s">
        <v>81</v>
      </c>
      <c r="J11" s="330"/>
      <c r="K11" s="331"/>
      <c r="L11" s="332"/>
      <c r="M11" s="333"/>
      <c r="N11" s="329" t="s">
        <v>124</v>
      </c>
      <c r="O11" s="330"/>
      <c r="P11" s="337"/>
      <c r="Q11" s="338"/>
      <c r="R11" s="338"/>
      <c r="S11" s="338"/>
      <c r="T11" s="338"/>
      <c r="U11" s="338"/>
      <c r="V11" s="338"/>
      <c r="W11" s="339"/>
      <c r="X11" s="106"/>
      <c r="Y11" s="106"/>
    </row>
    <row r="12" spans="1:31" ht="10.5" customHeight="1" thickBot="1" x14ac:dyDescent="0.35">
      <c r="A12" s="317" t="str">
        <f>"Entf. Dienstort ("&amp;L15&amp;")-Zweitf.Schule ("&amp;VLOOKUP(D5,'ALT 2024_26'!$A$2:$I$307,7,FALSE)&amp;")"</f>
        <v>Entf. Dienstort (wird automatisch bestimmt)-Zweitf.Schule (wird automatisch bestimmt)</v>
      </c>
      <c r="B12" s="318"/>
      <c r="C12" s="318"/>
      <c r="D12" s="318"/>
      <c r="E12" s="318"/>
      <c r="F12" s="318"/>
      <c r="G12" s="109"/>
      <c r="H12" s="41"/>
      <c r="I12" s="334"/>
      <c r="J12" s="335"/>
      <c r="K12" s="335"/>
      <c r="L12" s="335"/>
      <c r="M12" s="335"/>
      <c r="N12" s="335"/>
      <c r="O12" s="335"/>
      <c r="P12" s="335"/>
      <c r="Q12" s="335"/>
      <c r="R12" s="335"/>
      <c r="S12" s="335"/>
      <c r="T12" s="335"/>
      <c r="U12" s="335"/>
      <c r="V12" s="335"/>
      <c r="W12" s="336"/>
      <c r="X12" s="106"/>
      <c r="Y12" s="106"/>
    </row>
    <row r="13" spans="1:31" ht="3" customHeight="1" thickBot="1" x14ac:dyDescent="0.35">
      <c r="A13" s="56"/>
      <c r="B13" s="275"/>
      <c r="C13" s="275"/>
      <c r="D13" s="275"/>
      <c r="E13" s="275"/>
      <c r="F13" s="275"/>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278"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279"/>
      <c r="C14" s="279"/>
      <c r="D14" s="279"/>
      <c r="E14" s="279"/>
      <c r="F14" s="279"/>
      <c r="G14" s="340" t="s">
        <v>32</v>
      </c>
      <c r="H14" s="341"/>
      <c r="I14" s="384" t="str">
        <f>VLOOKUP(D5,'ALT 2024_26'!A2:I279,3,FALSE)</f>
        <v>wird automatisch bestimmt</v>
      </c>
      <c r="J14" s="385"/>
      <c r="K14" s="99">
        <f>VLOOKUP(D5,'ALT 2024_26'!A2:I279,2,FALSE)</f>
        <v>0</v>
      </c>
      <c r="L14" s="325" t="str">
        <f>IF(D6="bitte Straße und Hausnummer angeben","wird automatisch bestimmt",D6)</f>
        <v>wird automatisch bestimmt</v>
      </c>
      <c r="M14" s="326"/>
      <c r="N14" s="326"/>
      <c r="O14" s="326"/>
      <c r="P14" s="326"/>
      <c r="Q14" s="319" t="s">
        <v>126</v>
      </c>
      <c r="R14" s="320"/>
      <c r="S14" s="323" t="s">
        <v>49</v>
      </c>
      <c r="T14" s="323"/>
      <c r="U14" s="270" t="s">
        <v>37</v>
      </c>
      <c r="V14" s="348" t="str">
        <f>IF(MIN(C23:C102)&gt;0,MIN(C23:C102),"")</f>
        <v/>
      </c>
      <c r="W14" s="348" t="str">
        <f>IF(MAX(C23:C102)&gt;0,MAX(C23:C102),"")</f>
        <v/>
      </c>
      <c r="X14" s="110"/>
      <c r="Y14" s="111">
        <v>0</v>
      </c>
      <c r="Z14" s="112">
        <f>L27-Y14</f>
        <v>0</v>
      </c>
    </row>
    <row r="15" spans="1:31" ht="10.5" customHeight="1" thickBot="1" x14ac:dyDescent="0.35">
      <c r="A15" s="276" t="str">
        <f>IF(VLOOKUP(D5,'ALT 2024_26'!A2:I279,6,FALSE)&lt;&gt;"","Zweitfachschule: "&amp;VLOOKUP(D5,'ALT 2024_26'!A2:I279,7,FALSE)&amp;", "&amp;VLOOKUP(D5,'ALT 2024_26'!A2:I279,8,FALSE),"")</f>
        <v>Zweitfachschule: wird automatisch bestimmt, wird automatisch bestimmt</v>
      </c>
      <c r="B15" s="277"/>
      <c r="C15" s="277"/>
      <c r="D15" s="277"/>
      <c r="E15" s="277"/>
      <c r="F15" s="277"/>
      <c r="G15" s="342" t="s">
        <v>34</v>
      </c>
      <c r="H15" s="343"/>
      <c r="I15" s="386" t="str">
        <f>VLOOKUP(D5,'ALT 2024_26'!A2:H279,6,FALSE)</f>
        <v>wird automatisch bestimmt</v>
      </c>
      <c r="J15" s="387"/>
      <c r="K15" s="95"/>
      <c r="L15" s="327" t="str">
        <f>VLOOKUP(D5,'ALT 2024_26'!A2:H279,5,FALSE)</f>
        <v>wird automatisch bestimmt</v>
      </c>
      <c r="M15" s="328"/>
      <c r="N15" s="328"/>
      <c r="O15" s="328"/>
      <c r="P15" s="328"/>
      <c r="Q15" s="321" t="str">
        <f>VLOOKUP(D5,'ALT 2024_26'!A1:H171,4,FALSE)</f>
        <v>wird automatisch bestimmt</v>
      </c>
      <c r="R15" s="322"/>
      <c r="S15" s="324">
        <f>VLOOKUP(D5,'ALT 2024_26'!A2:I279,9,FALSE)</f>
        <v>0</v>
      </c>
      <c r="T15" s="322"/>
      <c r="U15" s="271"/>
      <c r="V15" s="349"/>
      <c r="W15" s="349"/>
      <c r="X15" s="35"/>
    </row>
    <row r="16" spans="1:31" ht="10.5" customHeight="1" x14ac:dyDescent="0.3">
      <c r="A16" s="309" t="str">
        <f>IF(AND(A17="",A18="",A19=""),"","Hinweise: ")</f>
        <v/>
      </c>
      <c r="B16" s="310"/>
      <c r="C16" s="310"/>
      <c r="D16" s="310"/>
      <c r="E16" s="310"/>
      <c r="F16" s="310"/>
      <c r="G16" s="310"/>
      <c r="H16" s="310"/>
      <c r="I16" s="310"/>
      <c r="J16" s="310"/>
      <c r="K16" s="311"/>
      <c r="L16" s="236" t="s">
        <v>40</v>
      </c>
      <c r="M16" s="237"/>
      <c r="N16" s="237"/>
      <c r="O16" s="237"/>
      <c r="P16" s="237"/>
      <c r="Q16" s="237"/>
      <c r="R16" s="237"/>
      <c r="S16" s="237"/>
      <c r="T16" s="237"/>
      <c r="U16" s="237"/>
      <c r="V16" s="237"/>
      <c r="W16" s="238"/>
      <c r="X16" s="346" t="s">
        <v>50</v>
      </c>
      <c r="Y16" s="312"/>
      <c r="Z16" s="312" t="s">
        <v>51</v>
      </c>
      <c r="AA16" s="312"/>
      <c r="AB16" s="211" t="s">
        <v>52</v>
      </c>
      <c r="AC16" s="211"/>
      <c r="AD16" s="208"/>
      <c r="AE16" s="189" t="s">
        <v>117</v>
      </c>
    </row>
    <row r="17" spans="1:31" ht="10.5" customHeight="1" x14ac:dyDescent="0.3">
      <c r="A17" s="218" t="str">
        <f>IF(SUM(AC23:AC102)&gt;0,"1) Fahrten können nur für das Jahr 2022, rückwirkend und innerhalb von 6 Monaten abgerechnet werden.","")</f>
        <v/>
      </c>
      <c r="B17" s="219"/>
      <c r="C17" s="219"/>
      <c r="D17" s="219"/>
      <c r="E17" s="219"/>
      <c r="F17" s="219"/>
      <c r="G17" s="219"/>
      <c r="H17" s="219"/>
      <c r="I17" s="219"/>
      <c r="J17" s="219"/>
      <c r="K17" s="220"/>
      <c r="L17" s="239"/>
      <c r="M17" s="240"/>
      <c r="N17" s="240"/>
      <c r="O17" s="240"/>
      <c r="P17" s="240"/>
      <c r="Q17" s="240"/>
      <c r="R17" s="240"/>
      <c r="S17" s="240"/>
      <c r="T17" s="240"/>
      <c r="U17" s="240"/>
      <c r="V17" s="240"/>
      <c r="W17" s="241"/>
      <c r="X17" s="346"/>
      <c r="Y17" s="312"/>
      <c r="Z17" s="312"/>
      <c r="AA17" s="312"/>
      <c r="AB17" s="211"/>
      <c r="AC17" s="211"/>
      <c r="AD17" s="208"/>
      <c r="AE17" s="189"/>
    </row>
    <row r="18" spans="1:31" ht="10.5" customHeight="1" x14ac:dyDescent="0.3">
      <c r="A18" s="218" t="str">
        <f>IF(SUM(AA23:AA102)&gt;0,"2) Bei Dienstgängen (Wohn- oder Schulort ist Freiburg) werden die tatsächlichen Verpflegungskosten in Spalte M eingetragen und Belege eingereicht;","")</f>
        <v/>
      </c>
      <c r="B18" s="219"/>
      <c r="C18" s="219"/>
      <c r="D18" s="219"/>
      <c r="E18" s="219"/>
      <c r="F18" s="219"/>
      <c r="G18" s="219"/>
      <c r="H18" s="219"/>
      <c r="I18" s="219"/>
      <c r="J18" s="219"/>
      <c r="K18" s="220"/>
      <c r="L18" s="239"/>
      <c r="M18" s="240"/>
      <c r="N18" s="240"/>
      <c r="O18" s="240"/>
      <c r="P18" s="240"/>
      <c r="Q18" s="240"/>
      <c r="R18" s="240"/>
      <c r="S18" s="240"/>
      <c r="T18" s="240"/>
      <c r="U18" s="240"/>
      <c r="V18" s="240"/>
      <c r="W18" s="241"/>
      <c r="X18" s="346"/>
      <c r="Y18" s="312"/>
      <c r="Z18" s="312"/>
      <c r="AA18" s="312"/>
      <c r="AB18" s="211"/>
      <c r="AC18" s="211"/>
      <c r="AD18" s="208"/>
      <c r="AE18" s="189"/>
    </row>
    <row r="19" spans="1:31" ht="10.5" customHeight="1" thickBot="1" x14ac:dyDescent="0.35">
      <c r="A19" s="221" t="str">
        <f>IF(SUM(AA23:AA102)&gt;0,"eine Erstattung ist bis zum Tageld einer Dienstreise möglich. Ist der Dienstort Freiburg, so kann maximal die Strecke Schule-Seminar erstattet werden.","")</f>
        <v/>
      </c>
      <c r="B19" s="222"/>
      <c r="C19" s="222"/>
      <c r="D19" s="222"/>
      <c r="E19" s="222"/>
      <c r="F19" s="222"/>
      <c r="G19" s="222"/>
      <c r="H19" s="222"/>
      <c r="I19" s="222"/>
      <c r="J19" s="222"/>
      <c r="K19" s="223"/>
      <c r="L19" s="242"/>
      <c r="M19" s="243"/>
      <c r="N19" s="243"/>
      <c r="O19" s="243"/>
      <c r="P19" s="243"/>
      <c r="Q19" s="243"/>
      <c r="R19" s="243"/>
      <c r="S19" s="243"/>
      <c r="T19" s="243"/>
      <c r="U19" s="243"/>
      <c r="V19" s="243"/>
      <c r="W19" s="244"/>
      <c r="X19" s="346"/>
      <c r="Y19" s="312"/>
      <c r="Z19" s="312"/>
      <c r="AA19" s="312"/>
      <c r="AB19" s="211"/>
      <c r="AC19" s="211"/>
      <c r="AD19" s="208"/>
      <c r="AE19" s="189"/>
    </row>
    <row r="20" spans="1:31" ht="10.5" customHeight="1" x14ac:dyDescent="0.3">
      <c r="A20" s="307" t="s">
        <v>30</v>
      </c>
      <c r="B20" s="190" t="s">
        <v>5</v>
      </c>
      <c r="C20" s="204" t="s">
        <v>13</v>
      </c>
      <c r="D20" s="228" t="s">
        <v>2</v>
      </c>
      <c r="E20" s="229"/>
      <c r="F20" s="230"/>
      <c r="G20" s="209" t="s">
        <v>102</v>
      </c>
      <c r="H20" s="209" t="s">
        <v>101</v>
      </c>
      <c r="I20" s="73"/>
      <c r="J20" s="73"/>
      <c r="K20" s="209" t="s">
        <v>121</v>
      </c>
      <c r="L20" s="225"/>
      <c r="M20" s="304"/>
      <c r="N20" s="293" t="s">
        <v>111</v>
      </c>
      <c r="O20" s="294"/>
      <c r="P20" s="224" t="s">
        <v>4</v>
      </c>
      <c r="Q20" s="225"/>
      <c r="R20" s="234" t="s">
        <v>12</v>
      </c>
      <c r="S20" s="235"/>
      <c r="T20" s="268" t="s">
        <v>107</v>
      </c>
      <c r="U20" s="245" t="s">
        <v>36</v>
      </c>
      <c r="V20" s="204" t="s">
        <v>122</v>
      </c>
      <c r="W20" s="216" t="s">
        <v>119</v>
      </c>
      <c r="X20" s="346"/>
      <c r="Y20" s="312"/>
      <c r="Z20" s="312"/>
      <c r="AA20" s="312"/>
      <c r="AB20" s="211"/>
      <c r="AC20" s="211"/>
      <c r="AD20" s="208"/>
      <c r="AE20" s="189"/>
    </row>
    <row r="21" spans="1:31" ht="10.5" customHeight="1" x14ac:dyDescent="0.3">
      <c r="A21" s="308"/>
      <c r="B21" s="191"/>
      <c r="C21" s="205"/>
      <c r="D21" s="231" t="s">
        <v>125</v>
      </c>
      <c r="E21" s="232"/>
      <c r="F21" s="233"/>
      <c r="G21" s="210"/>
      <c r="H21" s="210"/>
      <c r="I21" s="290" t="s">
        <v>97</v>
      </c>
      <c r="J21" s="290"/>
      <c r="K21" s="252"/>
      <c r="L21" s="98" t="s">
        <v>1</v>
      </c>
      <c r="M21" s="96" t="s">
        <v>120</v>
      </c>
      <c r="N21" s="295"/>
      <c r="O21" s="296"/>
      <c r="P21" s="226" t="s">
        <v>116</v>
      </c>
      <c r="Q21" s="227"/>
      <c r="R21" s="114" t="s">
        <v>30</v>
      </c>
      <c r="S21" s="115" t="s">
        <v>96</v>
      </c>
      <c r="T21" s="269"/>
      <c r="U21" s="246"/>
      <c r="V21" s="205"/>
      <c r="W21" s="217"/>
      <c r="X21" s="346"/>
      <c r="Y21" s="312"/>
      <c r="Z21" s="312"/>
      <c r="AA21" s="312"/>
      <c r="AB21" s="211"/>
      <c r="AC21" s="211"/>
      <c r="AD21" s="208"/>
      <c r="AE21" s="189"/>
    </row>
    <row r="22" spans="1:31" ht="10.5" customHeight="1" thickBot="1" x14ac:dyDescent="0.35">
      <c r="A22" s="308"/>
      <c r="B22" s="191"/>
      <c r="C22" s="205"/>
      <c r="D22" s="287" t="s">
        <v>127</v>
      </c>
      <c r="E22" s="288"/>
      <c r="F22" s="289"/>
      <c r="G22" s="256" t="s">
        <v>19</v>
      </c>
      <c r="H22" s="257"/>
      <c r="I22" s="70" t="s">
        <v>95</v>
      </c>
      <c r="J22" s="97" t="s">
        <v>96</v>
      </c>
      <c r="K22" s="253"/>
      <c r="L22" s="91" t="s">
        <v>3</v>
      </c>
      <c r="M22" s="93" t="s">
        <v>118</v>
      </c>
      <c r="N22" s="291" t="s">
        <v>112</v>
      </c>
      <c r="O22" s="292"/>
      <c r="P22" s="87" t="s">
        <v>113</v>
      </c>
      <c r="Q22" s="88" t="s">
        <v>115</v>
      </c>
      <c r="R22" s="212" t="s">
        <v>128</v>
      </c>
      <c r="S22" s="213"/>
      <c r="T22" s="269"/>
      <c r="U22" s="246"/>
      <c r="V22" s="205"/>
      <c r="W22" s="217"/>
      <c r="X22" s="346"/>
      <c r="Y22" s="312"/>
      <c r="Z22" s="312"/>
      <c r="AA22" s="312"/>
      <c r="AB22" s="211"/>
      <c r="AC22" s="211"/>
      <c r="AD22" s="208"/>
      <c r="AE22" s="189"/>
    </row>
    <row r="23" spans="1:31" ht="10.5" customHeight="1" x14ac:dyDescent="0.3">
      <c r="A23" s="297">
        <v>1</v>
      </c>
      <c r="B23" s="194" t="str">
        <f>IF(C23="","---",(IF(WEEKDAY(C23,2)=1,"Mo",(IF(WEEKDAY(C23,2)=2,"Di",(IF(WEEKDAY(C23,2)=3,"Mi",(IF(WEEKDAY(C23,2)=4,"Do",(IF(WEEKDAY(C23,2)=5,"Fr",(IF(WEEKDAY(C23,2)=6,"Sa","So")))))))))))))</f>
        <v>---</v>
      </c>
      <c r="C23" s="196"/>
      <c r="D23" s="258" t="s">
        <v>17</v>
      </c>
      <c r="E23" s="258"/>
      <c r="F23" s="258"/>
      <c r="G23" s="131" t="s">
        <v>105</v>
      </c>
      <c r="H23" s="130"/>
      <c r="I23" s="254" t="s">
        <v>17</v>
      </c>
      <c r="J23" s="255"/>
      <c r="K23" s="250"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198"/>
      <c r="Q23" s="199"/>
      <c r="R23" s="127"/>
      <c r="S23" s="128"/>
      <c r="T23" s="200" t="str">
        <f>IF(AC23=1,"1","")&amp;IF(AA23=1,"2","")</f>
        <v/>
      </c>
      <c r="U23" s="214" t="str">
        <f>IF(OR(X23=0,$A$15="Die obigen Angaben in den Zeilen 5 bis 10 sind noch unvollständig"),"---",(N23*N24+IF(Q24="",0,Q24)+S23)*X23*AB23)</f>
        <v>---</v>
      </c>
      <c r="V23" s="202" t="str">
        <f>IF(OR(B23="---",D23="bitte auswählen",D24="bitte auswählen",I23="bitte auswählen",$A$14="Die obigen Angaben in den Zeilen 5 bis 10 sind noch unvollständig"),"---",AB23*X23*IF(AND(L23&lt;&gt;"",L24&lt;&gt;""),1,0)*IF(AD23=1,M23,MIN(M23,IF(M24="",0,M24)))+IF(I24=Tabelle4!$D$12,MIN(95,IF(J24="",0,J24)),0))</f>
        <v>---</v>
      </c>
      <c r="W23" s="206"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298"/>
      <c r="B24" s="195"/>
      <c r="C24" s="197"/>
      <c r="D24" s="247" t="s">
        <v>17</v>
      </c>
      <c r="E24" s="247"/>
      <c r="F24" s="247"/>
      <c r="G24" s="249" t="s">
        <v>17</v>
      </c>
      <c r="H24" s="249"/>
      <c r="I24" s="129"/>
      <c r="J24" s="136"/>
      <c r="K24" s="251"/>
      <c r="L24" s="125"/>
      <c r="M24" s="92"/>
      <c r="N24" s="133">
        <f xml:space="preserve"> IF(G23=Tabelle4!A$14,0.25,IF(G23=Tabelle4!A$15,IF(OR(VLOOKUP($D$5,'ALT 2024_26'!$A$1:$J$273,10,FALSE)="ja",AND($S$15="ja",OR(D23=Tabelle4!$C$3,D23=Tabelle4!$C$4))),0.35,0.3),0))</f>
        <v>0</v>
      </c>
      <c r="O24" s="135" t="s">
        <v>114</v>
      </c>
      <c r="P24" s="126"/>
      <c r="Q24" s="94" t="str">
        <f>IF(AND(N23&lt;&gt;"",P23&lt;&gt;"",P24&gt;0,N24=0.3),MIN(P24,H23*IF(G24="hin und zurück",2,1))*0.05,"")</f>
        <v/>
      </c>
      <c r="R24" s="187"/>
      <c r="S24" s="188"/>
      <c r="T24" s="201"/>
      <c r="U24" s="215"/>
      <c r="V24" s="203"/>
      <c r="W24" s="207"/>
      <c r="Z24" s="50">
        <f>VLOOKUP(D24,Tabelle4!C$1:D$5,2,FALSE)</f>
        <v>0</v>
      </c>
      <c r="AA24" s="50"/>
      <c r="AE24" s="89">
        <f>M24</f>
        <v>0</v>
      </c>
    </row>
    <row r="25" spans="1:31" ht="10.5" customHeight="1" x14ac:dyDescent="0.3">
      <c r="A25" s="259">
        <v>2</v>
      </c>
      <c r="B25" s="192" t="str">
        <f>IF(C25="","---",(IF(WEEKDAY(C25,2)=1,"Mo",(IF(WEEKDAY(C25,2)=2,"Di",(IF(WEEKDAY(C25,2)=3,"Mi",(IF(WEEKDAY(C25,2)=4,"Do",(IF(WEEKDAY(C25,2)=5,"Fr",(IF(WEEKDAY(C25,2)=6,"Sa","So")))))))))))))</f>
        <v>---</v>
      </c>
      <c r="C25" s="196"/>
      <c r="D25" s="258" t="s">
        <v>17</v>
      </c>
      <c r="E25" s="258"/>
      <c r="F25" s="258"/>
      <c r="G25" s="131" t="s">
        <v>105</v>
      </c>
      <c r="H25" s="130" t="str">
        <f>IF(OR(D25="bitte auswählen",D26="bitte auswählen"),"wird ausgefüllt",IF(AND(D25=Tabelle4!$C$2,D26=Tabelle4!K$2),$G$9,IF(AND(D25=Tabelle4!C$3,D26=Tabelle4!K$2),$G$10,IF(AND(D25=Tabelle4!C$2,D26=Tabelle4!K$3),$G$11,IF(AND(D25=Tabelle4!C$3,D26=Tabelle4!K$3),$G$12,"bitte angeben")))))</f>
        <v>wird ausgefüllt</v>
      </c>
      <c r="I25" s="254" t="s">
        <v>17</v>
      </c>
      <c r="J25" s="255"/>
      <c r="K25" s="250"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198"/>
      <c r="Q25" s="199"/>
      <c r="R25" s="127"/>
      <c r="S25" s="128"/>
      <c r="T25" s="200" t="str">
        <f>IF(AC25=1,"1","")&amp;IF(AA25=1,"2","")</f>
        <v/>
      </c>
      <c r="U25" s="214" t="str">
        <f>IF(OR(X25=0,$A$15="Die obigen Angaben in den Zeilen 5 bis 10 sind noch unvollständig"),"---",(N25*N26+IF(Q26="",0,Q26)+S25)*X25*AB25)</f>
        <v>---</v>
      </c>
      <c r="V25" s="202" t="str">
        <f>IF(OR(B25="---",D25="bitte auswählen",D26="bitte auswählen",I25="bitte auswählen",$A$14="Die obigen Angaben in den Zeilen 5 bis 10 sind noch unvollständig"),"---",AB25*X25*IF(AND(L25&lt;&gt;"",L26&lt;&gt;""),1,0)*IF(AD25=1,M25,MIN(M25,IF(M26="",0,M26)))+IF(I26=Tabelle4!$D$12,MIN(95,IF(J26="",0,J26)),0))</f>
        <v>---</v>
      </c>
      <c r="W25" s="206"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260"/>
      <c r="B26" s="193"/>
      <c r="C26" s="197"/>
      <c r="D26" s="247" t="s">
        <v>17</v>
      </c>
      <c r="E26" s="247"/>
      <c r="F26" s="247"/>
      <c r="G26" s="249" t="s">
        <v>17</v>
      </c>
      <c r="H26" s="249"/>
      <c r="I26" s="129"/>
      <c r="J26" s="136"/>
      <c r="K26" s="251"/>
      <c r="L26" s="125"/>
      <c r="M26" s="92"/>
      <c r="N26" s="133">
        <f xml:space="preserve"> IF(G25=Tabelle4!A$14,0.25,IF(G25=Tabelle4!A$15,IF(OR(VLOOKUP($D$5,'ALT 2024_26'!$A$1:$J$273,10,FALSE)="ja",AND($S$15="ja",OR(D25=Tabelle4!$C$3,D25=Tabelle4!$C$4))),0.35,0.3),0))</f>
        <v>0</v>
      </c>
      <c r="O26" s="135" t="s">
        <v>114</v>
      </c>
      <c r="P26" s="126"/>
      <c r="Q26" s="94" t="str">
        <f>IF(AND(N25&lt;&gt;"",P25&lt;&gt;"",P26&gt;0,N26=0.3),MIN(P26,H25*IF(G26="hin und zurück",2,1))*0.05,"")</f>
        <v/>
      </c>
      <c r="R26" s="187"/>
      <c r="S26" s="188"/>
      <c r="T26" s="201"/>
      <c r="U26" s="215"/>
      <c r="V26" s="203"/>
      <c r="W26" s="207"/>
      <c r="Z26" s="50">
        <f>VLOOKUP(D26,Tabelle4!C$1:D$5,2,FALSE)</f>
        <v>0</v>
      </c>
      <c r="AA26" s="50"/>
      <c r="AE26" s="89">
        <f>M26</f>
        <v>0</v>
      </c>
    </row>
    <row r="27" spans="1:31" ht="10.5" customHeight="1" x14ac:dyDescent="0.3">
      <c r="A27" s="262">
        <v>3</v>
      </c>
      <c r="B27" s="261" t="str">
        <f>IF(C27="","---",(IF(WEEKDAY(C27,2)=1,"Mo",(IF(WEEKDAY(C27,2)=2,"Di",(IF(WEEKDAY(C27,2)=3,"Mi",(IF(WEEKDAY(C27,2)=4,"Do",(IF(WEEKDAY(C27,2)=5,"Fr",(IF(WEEKDAY(C27,2)=6,"Sa","So")))))))))))))</f>
        <v>---</v>
      </c>
      <c r="C27" s="196"/>
      <c r="D27" s="258" t="s">
        <v>17</v>
      </c>
      <c r="E27" s="258"/>
      <c r="F27" s="258"/>
      <c r="G27" s="131" t="s">
        <v>105</v>
      </c>
      <c r="H27" s="130" t="str">
        <f>IF(OR(D27="bitte auswählen",D28="bitte auswählen"),"wird ausgefüllt",IF(AND(D27=Tabelle4!$C$2,D28=Tabelle4!K$2),$G$9,IF(AND(D27=Tabelle4!C$3,D28=Tabelle4!K$2),$G$10,IF(AND(D27=Tabelle4!C$2,D28=Tabelle4!K$3),$G$11,IF(AND(D27=Tabelle4!C$3,D28=Tabelle4!K$3),$G$12,"bitte angeben")))))</f>
        <v>wird ausgefüllt</v>
      </c>
      <c r="I27" s="254" t="s">
        <v>17</v>
      </c>
      <c r="J27" s="255"/>
      <c r="K27" s="250"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198"/>
      <c r="Q27" s="199"/>
      <c r="R27" s="127"/>
      <c r="S27" s="128"/>
      <c r="T27" s="200" t="str">
        <f>IF(AC27=1,"1","")&amp;IF(AA27=1,"2","")</f>
        <v/>
      </c>
      <c r="U27" s="214" t="str">
        <f>IF(OR(X27=0,$A$15="Die obigen Angaben in den Zeilen 5 bis 10 sind noch unvollständig"),"---",(N27*N28+IF(Q28="",0,Q28)+S27)*X27*AB27)</f>
        <v>---</v>
      </c>
      <c r="V27" s="202" t="str">
        <f>IF(OR(B27="---",D27="bitte auswählen",D28="bitte auswählen",I27="bitte auswählen",$A$14="Die obigen Angaben in den Zeilen 5 bis 10 sind noch unvollständig"),"---",AB27*X27*IF(AND(L27&lt;&gt;"",L28&lt;&gt;""),1,0)*IF(AD27=1,M27,MIN(M27,IF(M28="",0,M28)))+IF(I28=Tabelle4!$D$12,MIN(95,IF(J28="",0,J28)),0))</f>
        <v>---</v>
      </c>
      <c r="W27" s="206"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63"/>
      <c r="B28" s="248"/>
      <c r="C28" s="197"/>
      <c r="D28" s="247" t="s">
        <v>17</v>
      </c>
      <c r="E28" s="247"/>
      <c r="F28" s="247"/>
      <c r="G28" s="249" t="s">
        <v>17</v>
      </c>
      <c r="H28" s="249"/>
      <c r="I28" s="129"/>
      <c r="J28" s="136"/>
      <c r="K28" s="251"/>
      <c r="L28" s="125"/>
      <c r="M28" s="92"/>
      <c r="N28" s="133">
        <f xml:space="preserve"> IF(G27=Tabelle4!A$14,0.25,IF(G27=Tabelle4!A$15,IF(OR(VLOOKUP($D$5,'ALT 2024_26'!$A$1:$J$273,10,FALSE)="ja",AND($S$15="ja",OR(D27=Tabelle4!$C$3,D27=Tabelle4!$C$4))),0.35,0.3),0))</f>
        <v>0</v>
      </c>
      <c r="O28" s="135" t="s">
        <v>114</v>
      </c>
      <c r="P28" s="126"/>
      <c r="Q28" s="94" t="str">
        <f>IF(AND(N27&lt;&gt;"",P27&lt;&gt;"",P28&gt;0,N28=0.3),MIN(P28,H27*IF(G28="hin und zurück",2,1))*0.05,"")</f>
        <v/>
      </c>
      <c r="R28" s="187"/>
      <c r="S28" s="188"/>
      <c r="T28" s="201"/>
      <c r="U28" s="215"/>
      <c r="V28" s="203"/>
      <c r="W28" s="207"/>
      <c r="Z28" s="50">
        <f>VLOOKUP(D28,Tabelle4!C$1:D$5,2,FALSE)</f>
        <v>0</v>
      </c>
      <c r="AA28" s="50"/>
      <c r="AE28" s="89">
        <f>M28</f>
        <v>0</v>
      </c>
    </row>
    <row r="29" spans="1:31" ht="10.5" customHeight="1" x14ac:dyDescent="0.3">
      <c r="A29" s="263">
        <v>4</v>
      </c>
      <c r="B29" s="248" t="str">
        <f>IF(C29="","---",(IF(WEEKDAY(C29,2)=1,"Mo",(IF(WEEKDAY(C29,2)=2,"Di",(IF(WEEKDAY(C29,2)=3,"Mi",(IF(WEEKDAY(C29,2)=4,"Do",(IF(WEEKDAY(C29,2)=5,"Fr",(IF(WEEKDAY(C29,2)=6,"Sa","So")))))))))))))</f>
        <v>---</v>
      </c>
      <c r="C29" s="196"/>
      <c r="D29" s="258" t="s">
        <v>17</v>
      </c>
      <c r="E29" s="258"/>
      <c r="F29" s="258"/>
      <c r="G29" s="131" t="s">
        <v>105</v>
      </c>
      <c r="H29" s="130" t="str">
        <f>IF(OR(D29="bitte auswählen",D30="bitte auswählen"),"wird ausgefüllt",IF(AND(D29=Tabelle4!$C$2,D30=Tabelle4!K$2),$G$9,IF(AND(D29=Tabelle4!C$3,D30=Tabelle4!K$2),$G$10,IF(AND(D29=Tabelle4!C$2,D30=Tabelle4!K$3),$G$11,IF(AND(D29=Tabelle4!C$3,D30=Tabelle4!K$3),$G$12,"bitte angeben")))))</f>
        <v>wird ausgefüllt</v>
      </c>
      <c r="I29" s="254" t="s">
        <v>17</v>
      </c>
      <c r="J29" s="255"/>
      <c r="K29" s="250"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198"/>
      <c r="Q29" s="199"/>
      <c r="R29" s="127"/>
      <c r="S29" s="128"/>
      <c r="T29" s="200" t="str">
        <f>IF(AC29=1,"1","")&amp;IF(AA29=1,"2","")</f>
        <v/>
      </c>
      <c r="U29" s="214" t="str">
        <f>IF(OR(X29=0,$A$15="Die obigen Angaben in den Zeilen 5 bis 10 sind noch unvollständig"),"---",(N29*N30+IF(Q30="",0,Q30)+S29)*X29*AB29)</f>
        <v>---</v>
      </c>
      <c r="V29" s="202" t="str">
        <f>IF(OR(B29="---",D29="bitte auswählen",D30="bitte auswählen",I29="bitte auswählen",$A$14="Die obigen Angaben in den Zeilen 5 bis 10 sind noch unvollständig"),"---",AB29*X29*IF(AND(L29&lt;&gt;"",L30&lt;&gt;""),1,0)*IF(AD29=1,M29,MIN(M29,IF(M30="",0,M30)))+IF(I30=Tabelle4!$D$12,MIN(95,IF(J30="",0,J30)),0))</f>
        <v>---</v>
      </c>
      <c r="W29" s="206"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63"/>
      <c r="B30" s="248"/>
      <c r="C30" s="197"/>
      <c r="D30" s="247" t="s">
        <v>17</v>
      </c>
      <c r="E30" s="247"/>
      <c r="F30" s="247"/>
      <c r="G30" s="249" t="s">
        <v>17</v>
      </c>
      <c r="H30" s="249"/>
      <c r="I30" s="129"/>
      <c r="J30" s="136"/>
      <c r="K30" s="251"/>
      <c r="L30" s="125"/>
      <c r="M30" s="92"/>
      <c r="N30" s="133">
        <f xml:space="preserve"> IF(G29=Tabelle4!A$14,0.25,IF(G29=Tabelle4!A$15,IF(OR(VLOOKUP($D$5,'ALT 2024_26'!$A$1:$J$273,10,FALSE)="ja",AND($S$15="ja",OR(D29=Tabelle4!$C$3,D29=Tabelle4!$C$4))),0.35,0.3),0))</f>
        <v>0</v>
      </c>
      <c r="O30" s="135" t="s">
        <v>114</v>
      </c>
      <c r="P30" s="126"/>
      <c r="Q30" s="94" t="str">
        <f>IF(AND(N29&lt;&gt;"",P29&lt;&gt;"",P30&gt;0,N30=0.3),MIN(P30,H29*IF(G30="hin und zurück",2,1))*0.05,"")</f>
        <v/>
      </c>
      <c r="R30" s="187"/>
      <c r="S30" s="188"/>
      <c r="T30" s="201"/>
      <c r="U30" s="215"/>
      <c r="V30" s="203"/>
      <c r="W30" s="207"/>
      <c r="Z30" s="50">
        <f>VLOOKUP(D30,Tabelle4!C$1:D$5,2,FALSE)</f>
        <v>0</v>
      </c>
      <c r="AA30" s="50"/>
      <c r="AE30" s="89">
        <f>M30</f>
        <v>0</v>
      </c>
    </row>
    <row r="31" spans="1:31" ht="10.5" customHeight="1" x14ac:dyDescent="0.3">
      <c r="A31" s="263">
        <v>5</v>
      </c>
      <c r="B31" s="248" t="str">
        <f>IF(C31="","---",(IF(WEEKDAY(C31,2)=1,"Mo",(IF(WEEKDAY(C31,2)=2,"Di",(IF(WEEKDAY(C31,2)=3,"Mi",(IF(WEEKDAY(C31,2)=4,"Do",(IF(WEEKDAY(C31,2)=5,"Fr",(IF(WEEKDAY(C31,2)=6,"Sa","So")))))))))))))</f>
        <v>---</v>
      </c>
      <c r="C31" s="196"/>
      <c r="D31" s="258" t="s">
        <v>17</v>
      </c>
      <c r="E31" s="258"/>
      <c r="F31" s="258"/>
      <c r="G31" s="131" t="s">
        <v>105</v>
      </c>
      <c r="H31" s="130" t="str">
        <f>IF(OR(D31="bitte auswählen",D32="bitte auswählen"),"wird ausgefüllt",IF(AND(D31=Tabelle4!$C$2,D32=Tabelle4!K$2),$G$9,IF(AND(D31=Tabelle4!C$3,D32=Tabelle4!K$2),$G$10,IF(AND(D31=Tabelle4!C$2,D32=Tabelle4!K$3),$G$11,IF(AND(D31=Tabelle4!C$3,D32=Tabelle4!K$3),$G$12,"bitte angeben")))))</f>
        <v>wird ausgefüllt</v>
      </c>
      <c r="I31" s="254" t="s">
        <v>17</v>
      </c>
      <c r="J31" s="255"/>
      <c r="K31" s="250"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198"/>
      <c r="Q31" s="199"/>
      <c r="R31" s="127"/>
      <c r="S31" s="128"/>
      <c r="T31" s="200" t="str">
        <f>IF(AC31=1,"1","")&amp;IF(AA31=1,"2","")</f>
        <v/>
      </c>
      <c r="U31" s="214" t="str">
        <f>IF(OR(X31=0,$A$15="Die obigen Angaben in den Zeilen 5 bis 10 sind noch unvollständig"),"---",(N31*N32+IF(Q32="",0,Q32)+S31)*X31*AB31)</f>
        <v>---</v>
      </c>
      <c r="V31" s="202" t="str">
        <f>IF(OR(B31="---",D31="bitte auswählen",D32="bitte auswählen",I31="bitte auswählen",$A$14="Die obigen Angaben in den Zeilen 5 bis 10 sind noch unvollständig"),"---",AB31*X31*IF(AND(L31&lt;&gt;"",L32&lt;&gt;""),1,0)*IF(AD31=1,M31,MIN(M31,IF(M32="",0,M32)))+IF(I32=Tabelle4!$D$12,MIN(95,IF(J32="",0,J32)),0))</f>
        <v>---</v>
      </c>
      <c r="W31" s="206"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63"/>
      <c r="B32" s="248"/>
      <c r="C32" s="197"/>
      <c r="D32" s="247" t="s">
        <v>17</v>
      </c>
      <c r="E32" s="247"/>
      <c r="F32" s="247"/>
      <c r="G32" s="249" t="s">
        <v>17</v>
      </c>
      <c r="H32" s="249"/>
      <c r="I32" s="129"/>
      <c r="J32" s="136"/>
      <c r="K32" s="251"/>
      <c r="L32" s="125"/>
      <c r="M32" s="92"/>
      <c r="N32" s="133">
        <f xml:space="preserve"> IF(G31=Tabelle4!A$14,0.25,IF(G31=Tabelle4!A$15,IF(OR(VLOOKUP($D$5,'ALT 2024_26'!$A$1:$J$273,10,FALSE)="ja",AND($S$15="ja",OR(D31=Tabelle4!$C$3,D31=Tabelle4!$C$4))),0.35,0.3),0))</f>
        <v>0</v>
      </c>
      <c r="O32" s="135" t="s">
        <v>114</v>
      </c>
      <c r="P32" s="126"/>
      <c r="Q32" s="94" t="str">
        <f>IF(AND(N31&lt;&gt;"",P31&lt;&gt;"",P32&gt;0,N32=0.3),MIN(P32,H31*IF(G32="hin und zurück",2,1))*0.05,"")</f>
        <v/>
      </c>
      <c r="R32" s="187"/>
      <c r="S32" s="188"/>
      <c r="T32" s="201"/>
      <c r="U32" s="215"/>
      <c r="V32" s="203"/>
      <c r="W32" s="207"/>
      <c r="Z32" s="50">
        <f>VLOOKUP(D32,Tabelle4!C$1:D$5,2,FALSE)</f>
        <v>0</v>
      </c>
      <c r="AA32" s="50"/>
      <c r="AE32" s="89">
        <f>M32</f>
        <v>0</v>
      </c>
    </row>
    <row r="33" spans="1:31" ht="10.5" customHeight="1" x14ac:dyDescent="0.3">
      <c r="A33" s="263">
        <v>6</v>
      </c>
      <c r="B33" s="248" t="str">
        <f>IF(C33="","---",(IF(WEEKDAY(C33,2)=1,"Mo",(IF(WEEKDAY(C33,2)=2,"Di",(IF(WEEKDAY(C33,2)=3,"Mi",(IF(WEEKDAY(C33,2)=4,"Do",(IF(WEEKDAY(C33,2)=5,"Fr",(IF(WEEKDAY(C33,2)=6,"Sa","So")))))))))))))</f>
        <v>---</v>
      </c>
      <c r="C33" s="196"/>
      <c r="D33" s="258" t="s">
        <v>17</v>
      </c>
      <c r="E33" s="258"/>
      <c r="F33" s="258"/>
      <c r="G33" s="76" t="s">
        <v>105</v>
      </c>
      <c r="H33" s="75" t="str">
        <f>IF(OR(D33="bitte auswählen",D34="bitte auswählen"),"wird ausgefüllt",IF(AND(D33=Tabelle4!$C$2,D34=Tabelle4!K$2),$G$9,IF(AND(D33=Tabelle4!C$3,D34=Tabelle4!K$2),$G$10,IF(AND(D33=Tabelle4!C$2,D34=Tabelle4!K$3),$G$11,IF(AND(D33=Tabelle4!C$3,D34=Tabelle4!K$3),$G$12,"bitte angeben")))))</f>
        <v>wird ausgefüllt</v>
      </c>
      <c r="I33" s="254" t="s">
        <v>17</v>
      </c>
      <c r="J33" s="255"/>
      <c r="K33" s="250"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198"/>
      <c r="Q33" s="199"/>
      <c r="R33" s="51"/>
      <c r="S33" s="52"/>
      <c r="T33" s="200" t="str">
        <f>IF(AC33=1,"1","")&amp;IF(AA33=1,"2","")</f>
        <v/>
      </c>
      <c r="U33" s="214" t="str">
        <f>IF(OR(X33=0,$A$15="Die obigen Angaben in den Zeilen 5 bis 10 sind noch unvollständig"),"---",(N33*N34+IF(Q34="",0,Q34)+S33)*X33*AB33)</f>
        <v>---</v>
      </c>
      <c r="V33" s="202" t="str">
        <f>IF(OR(B33="---",D33="bitte auswählen",D34="bitte auswählen",I33="bitte auswählen",$A$14="Die obigen Angaben in den Zeilen 5 bis 10 sind noch unvollständig"),"---",AB33*X33*IF(AND(L33&lt;&gt;"",L34&lt;&gt;""),1,0)*IF(AD33=1,M33,MIN(M33,IF(M34="",0,M34)))+IF(I34=Tabelle4!$D$12,MIN(95,IF(J34="",0,J34)),0))</f>
        <v>---</v>
      </c>
      <c r="W33" s="206"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63"/>
      <c r="B34" s="248"/>
      <c r="C34" s="197"/>
      <c r="D34" s="247" t="s">
        <v>17</v>
      </c>
      <c r="E34" s="247"/>
      <c r="F34" s="247"/>
      <c r="G34" s="249" t="s">
        <v>17</v>
      </c>
      <c r="H34" s="249"/>
      <c r="I34" s="71"/>
      <c r="J34" s="113"/>
      <c r="K34" s="251"/>
      <c r="L34" s="47"/>
      <c r="M34" s="92"/>
      <c r="N34" s="84">
        <f xml:space="preserve"> IF(G33=Tabelle4!A$14,0.25,IF(G33=Tabelle4!A$15,IF(OR(VLOOKUP($D$5,'ALT 2024_26'!$A$1:$J$273,10,FALSE)="ja",AND($S$15="ja",OR(D33=Tabelle4!$C$3,D33=Tabelle4!$C$4))),0.35,0.3),0))</f>
        <v>0</v>
      </c>
      <c r="O34" s="86" t="s">
        <v>114</v>
      </c>
      <c r="P34" s="48"/>
      <c r="Q34" s="94" t="str">
        <f>IF(AND(N33&lt;&gt;"",P33&lt;&gt;"",P34&gt;0,N34=0.3),MIN(P34,H33*IF(G34="hin und zurück",2,1))*0.05,"")</f>
        <v/>
      </c>
      <c r="R34" s="187"/>
      <c r="S34" s="188"/>
      <c r="T34" s="201"/>
      <c r="U34" s="215"/>
      <c r="V34" s="203"/>
      <c r="W34" s="207"/>
      <c r="Z34" s="50">
        <f>VLOOKUP(D34,Tabelle4!C$1:D$5,2,FALSE)</f>
        <v>0</v>
      </c>
      <c r="AA34" s="50"/>
      <c r="AE34" s="89">
        <f>M34</f>
        <v>0</v>
      </c>
    </row>
    <row r="35" spans="1:31" ht="10.5" customHeight="1" x14ac:dyDescent="0.3">
      <c r="A35" s="263">
        <v>7</v>
      </c>
      <c r="B35" s="248" t="str">
        <f>IF(C35="","---",(IF(WEEKDAY(C35,2)=1,"Mo",(IF(WEEKDAY(C35,2)=2,"Di",(IF(WEEKDAY(C35,2)=3,"Mi",(IF(WEEKDAY(C35,2)=4,"Do",(IF(WEEKDAY(C35,2)=5,"Fr",(IF(WEEKDAY(C35,2)=6,"Sa","So")))))))))))))</f>
        <v>---</v>
      </c>
      <c r="C35" s="196"/>
      <c r="D35" s="258" t="s">
        <v>17</v>
      </c>
      <c r="E35" s="258"/>
      <c r="F35" s="258"/>
      <c r="G35" s="76" t="s">
        <v>105</v>
      </c>
      <c r="H35" s="75" t="str">
        <f>IF(OR(D35="bitte auswählen",D36="bitte auswählen"),"wird ausgefüllt",IF(AND(D35=Tabelle4!$C$2,D36=Tabelle4!K$2),$G$9,IF(AND(D35=Tabelle4!C$3,D36=Tabelle4!K$2),$G$10,IF(AND(D35=Tabelle4!C$2,D36=Tabelle4!K$3),$G$11,IF(AND(D35=Tabelle4!C$3,D36=Tabelle4!K$3),$G$12,"bitte angeben")))))</f>
        <v>wird ausgefüllt</v>
      </c>
      <c r="I35" s="254" t="s">
        <v>17</v>
      </c>
      <c r="J35" s="255"/>
      <c r="K35" s="250"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198"/>
      <c r="Q35" s="199"/>
      <c r="R35" s="51"/>
      <c r="S35" s="52"/>
      <c r="T35" s="200" t="str">
        <f>IF(AC35=1,"1","")&amp;IF(AA35=1,"2","")</f>
        <v/>
      </c>
      <c r="U35" s="214" t="str">
        <f>IF(OR(X35=0,$A$15="Die obigen Angaben in den Zeilen 5 bis 10 sind noch unvollständig"),"---",(N35*N36+IF(Q36="",0,Q36)+S35)*X35*AB35)</f>
        <v>---</v>
      </c>
      <c r="V35" s="202" t="str">
        <f>IF(OR(B35="---",D35="bitte auswählen",D36="bitte auswählen",I35="bitte auswählen",$A$14="Die obigen Angaben in den Zeilen 5 bis 10 sind noch unvollständig"),"---",AB35*X35*IF(AND(L35&lt;&gt;"",L36&lt;&gt;""),1,0)*IF(AD35=1,M35,MIN(M35,IF(M36="",0,M36)))+IF(I36=Tabelle4!$D$12,MIN(95,IF(J36="",0,J36)),0))</f>
        <v>---</v>
      </c>
      <c r="W35" s="206"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63"/>
      <c r="B36" s="248"/>
      <c r="C36" s="197"/>
      <c r="D36" s="247" t="s">
        <v>17</v>
      </c>
      <c r="E36" s="247"/>
      <c r="F36" s="247"/>
      <c r="G36" s="249" t="s">
        <v>17</v>
      </c>
      <c r="H36" s="249"/>
      <c r="I36" s="71"/>
      <c r="J36" s="113"/>
      <c r="K36" s="251"/>
      <c r="L36" s="47"/>
      <c r="M36" s="92"/>
      <c r="N36" s="84">
        <f xml:space="preserve"> IF(G35=Tabelle4!A$14,0.25,IF(G35=Tabelle4!A$15,IF(OR(VLOOKUP($D$5,'ALT 2024_26'!$A$1:$J$273,10,FALSE)="ja",AND($S$15="ja",OR(D35=Tabelle4!$C$3,D35=Tabelle4!$C$4))),0.35,0.3),0))</f>
        <v>0</v>
      </c>
      <c r="O36" s="86" t="s">
        <v>114</v>
      </c>
      <c r="P36" s="48"/>
      <c r="Q36" s="94" t="str">
        <f>IF(AND(N35&lt;&gt;"",P35&lt;&gt;"",P36&gt;0,N36=0.3),MIN(P36,H35*IF(G36="hin und zurück",2,1))*0.05,"")</f>
        <v/>
      </c>
      <c r="R36" s="187"/>
      <c r="S36" s="188"/>
      <c r="T36" s="201"/>
      <c r="U36" s="215"/>
      <c r="V36" s="203"/>
      <c r="W36" s="207"/>
      <c r="Z36" s="50">
        <f>VLOOKUP(D36,Tabelle4!C$1:D$5,2,FALSE)</f>
        <v>0</v>
      </c>
      <c r="AA36" s="50"/>
      <c r="AE36" s="89">
        <f>M36</f>
        <v>0</v>
      </c>
    </row>
    <row r="37" spans="1:31" ht="10.5" customHeight="1" x14ac:dyDescent="0.3">
      <c r="A37" s="263">
        <v>8</v>
      </c>
      <c r="B37" s="248" t="str">
        <f>IF(C37="","---",(IF(WEEKDAY(C37,2)=1,"Mo",(IF(WEEKDAY(C37,2)=2,"Di",(IF(WEEKDAY(C37,2)=3,"Mi",(IF(WEEKDAY(C37,2)=4,"Do",(IF(WEEKDAY(C37,2)=5,"Fr",(IF(WEEKDAY(C37,2)=6,"Sa","So")))))))))))))</f>
        <v>---</v>
      </c>
      <c r="C37" s="196"/>
      <c r="D37" s="258" t="s">
        <v>17</v>
      </c>
      <c r="E37" s="258"/>
      <c r="F37" s="258"/>
      <c r="G37" s="76" t="s">
        <v>105</v>
      </c>
      <c r="H37" s="75" t="str">
        <f>IF(OR(D37="bitte auswählen",D38="bitte auswählen"),"wird ausgefüllt",IF(AND(D37=Tabelle4!$C$2,D38=Tabelle4!K$2),$G$9,IF(AND(D37=Tabelle4!C$3,D38=Tabelle4!K$2),$G$10,IF(AND(D37=Tabelle4!C$2,D38=Tabelle4!K$3),$G$11,IF(AND(D37=Tabelle4!C$3,D38=Tabelle4!K$3),$G$12,"bitte angeben")))))</f>
        <v>wird ausgefüllt</v>
      </c>
      <c r="I37" s="254" t="s">
        <v>17</v>
      </c>
      <c r="J37" s="255"/>
      <c r="K37" s="250"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198"/>
      <c r="Q37" s="199"/>
      <c r="R37" s="51"/>
      <c r="S37" s="52"/>
      <c r="T37" s="200" t="str">
        <f>IF(AC37=1,"1","")&amp;IF(AA37=1,"2","")</f>
        <v/>
      </c>
      <c r="U37" s="214" t="str">
        <f>IF(OR(X37=0,$A$15="Die obigen Angaben in den Zeilen 5 bis 10 sind noch unvollständig"),"---",(N37*N38+IF(Q38="",0,Q38)+S37)*X37*AB37)</f>
        <v>---</v>
      </c>
      <c r="V37" s="202" t="str">
        <f>IF(OR(B37="---",D37="bitte auswählen",D38="bitte auswählen",I37="bitte auswählen",$A$14="Die obigen Angaben in den Zeilen 5 bis 10 sind noch unvollständig"),"---",AB37*X37*IF(AND(L37&lt;&gt;"",L38&lt;&gt;""),1,0)*IF(AD37=1,M37,MIN(M37,IF(M38="",0,M38)))+IF(I38=Tabelle4!$D$12,MIN(95,IF(J38="",0,J38)),0))</f>
        <v>---</v>
      </c>
      <c r="W37" s="206"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63"/>
      <c r="B38" s="248"/>
      <c r="C38" s="197"/>
      <c r="D38" s="247" t="s">
        <v>17</v>
      </c>
      <c r="E38" s="247"/>
      <c r="F38" s="247"/>
      <c r="G38" s="249" t="s">
        <v>17</v>
      </c>
      <c r="H38" s="249"/>
      <c r="I38" s="71"/>
      <c r="J38" s="113"/>
      <c r="K38" s="251"/>
      <c r="L38" s="47"/>
      <c r="M38" s="92"/>
      <c r="N38" s="84">
        <f xml:space="preserve"> IF(G37=Tabelle4!A$14,0.25,IF(G37=Tabelle4!A$15,IF(OR(VLOOKUP($D$5,'ALT 2024_26'!$A$1:$J$273,10,FALSE)="ja",AND($S$15="ja",OR(D37=Tabelle4!$C$3,D37=Tabelle4!$C$4))),0.35,0.3),0))</f>
        <v>0</v>
      </c>
      <c r="O38" s="86" t="s">
        <v>114</v>
      </c>
      <c r="P38" s="48"/>
      <c r="Q38" s="94" t="str">
        <f>IF(AND(N37&lt;&gt;"",P37&lt;&gt;"",P38&gt;0,N38=0.3),MIN(P38,H37*IF(G38="hin und zurück",2,1))*0.05,"")</f>
        <v/>
      </c>
      <c r="R38" s="187"/>
      <c r="S38" s="188"/>
      <c r="T38" s="201"/>
      <c r="U38" s="215"/>
      <c r="V38" s="203"/>
      <c r="W38" s="207"/>
      <c r="Z38" s="50">
        <f>VLOOKUP(D38,Tabelle4!C$1:D$5,2,FALSE)</f>
        <v>0</v>
      </c>
      <c r="AA38" s="50"/>
      <c r="AE38" s="89">
        <f>M38</f>
        <v>0</v>
      </c>
    </row>
    <row r="39" spans="1:31" ht="10.5" customHeight="1" x14ac:dyDescent="0.3">
      <c r="A39" s="263">
        <v>9</v>
      </c>
      <c r="B39" s="248" t="str">
        <f>IF(C39="","---",(IF(WEEKDAY(C39,2)=1,"Mo",(IF(WEEKDAY(C39,2)=2,"Di",(IF(WEEKDAY(C39,2)=3,"Mi",(IF(WEEKDAY(C39,2)=4,"Do",(IF(WEEKDAY(C39,2)=5,"Fr",(IF(WEEKDAY(C39,2)=6,"Sa","So")))))))))))))</f>
        <v>---</v>
      </c>
      <c r="C39" s="196"/>
      <c r="D39" s="258" t="s">
        <v>17</v>
      </c>
      <c r="E39" s="258"/>
      <c r="F39" s="258"/>
      <c r="G39" s="76" t="s">
        <v>105</v>
      </c>
      <c r="H39" s="75" t="str">
        <f>IF(OR(D39="bitte auswählen",D40="bitte auswählen"),"wird ausgefüllt",IF(AND(D39=Tabelle4!$C$2,D40=Tabelle4!K$2),$G$9,IF(AND(D39=Tabelle4!C$3,D40=Tabelle4!K$2),$G$10,IF(AND(D39=Tabelle4!C$2,D40=Tabelle4!K$3),$G$11,IF(AND(D39=Tabelle4!C$3,D40=Tabelle4!K$3),$G$12,"bitte angeben")))))</f>
        <v>wird ausgefüllt</v>
      </c>
      <c r="I39" s="254" t="s">
        <v>17</v>
      </c>
      <c r="J39" s="255"/>
      <c r="K39" s="250"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198"/>
      <c r="Q39" s="199"/>
      <c r="R39" s="51"/>
      <c r="S39" s="52"/>
      <c r="T39" s="200" t="str">
        <f>IF(AC39=1,"1","")&amp;IF(AA39=1,"2","")</f>
        <v/>
      </c>
      <c r="U39" s="214" t="str">
        <f>IF(OR(X39=0,$A$15="Die obigen Angaben in den Zeilen 5 bis 10 sind noch unvollständig"),"---",(N39*N40+IF(Q40="",0,Q40)+S39)*X39*AB39)</f>
        <v>---</v>
      </c>
      <c r="V39" s="202" t="str">
        <f>IF(OR(B39="---",D39="bitte auswählen",D40="bitte auswählen",I39="bitte auswählen",$A$14="Die obigen Angaben in den Zeilen 5 bis 10 sind noch unvollständig"),"---",AB39*X39*IF(AND(L39&lt;&gt;"",L40&lt;&gt;""),1,0)*IF(AD39=1,M39,MIN(M39,IF(M40="",0,M40)))+IF(I40=Tabelle4!$D$12,MIN(95,IF(J40="",0,J40)),0))</f>
        <v>---</v>
      </c>
      <c r="W39" s="206"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63"/>
      <c r="B40" s="248"/>
      <c r="C40" s="197"/>
      <c r="D40" s="247" t="s">
        <v>17</v>
      </c>
      <c r="E40" s="247"/>
      <c r="F40" s="247"/>
      <c r="G40" s="249" t="s">
        <v>17</v>
      </c>
      <c r="H40" s="249"/>
      <c r="I40" s="71"/>
      <c r="J40" s="113"/>
      <c r="K40" s="251"/>
      <c r="L40" s="47"/>
      <c r="M40" s="92"/>
      <c r="N40" s="84">
        <f xml:space="preserve"> IF(G39=Tabelle4!A$14,0.25,IF(G39=Tabelle4!A$15,IF(OR(VLOOKUP($D$5,'ALT 2024_26'!$A$1:$J$273,10,FALSE)="ja",AND($S$15="ja",OR(D39=Tabelle4!$C$3,D39=Tabelle4!$C$4))),0.35,0.3),0))</f>
        <v>0</v>
      </c>
      <c r="O40" s="86" t="s">
        <v>114</v>
      </c>
      <c r="P40" s="48"/>
      <c r="Q40" s="94" t="str">
        <f>IF(AND(N39&lt;&gt;"",P39&lt;&gt;"",P40&gt;0,N40=0.3),MIN(P40,H39*IF(G40="hin und zurück",2,1))*0.05,"")</f>
        <v/>
      </c>
      <c r="R40" s="187"/>
      <c r="S40" s="188"/>
      <c r="T40" s="201"/>
      <c r="U40" s="215"/>
      <c r="V40" s="203"/>
      <c r="W40" s="207"/>
      <c r="Z40" s="50">
        <f>VLOOKUP(D40,Tabelle4!C$1:D$5,2,FALSE)</f>
        <v>0</v>
      </c>
      <c r="AA40" s="50"/>
      <c r="AE40" s="89">
        <f>M40</f>
        <v>0</v>
      </c>
    </row>
    <row r="41" spans="1:31" ht="10.5" customHeight="1" x14ac:dyDescent="0.3">
      <c r="A41" s="263">
        <v>10</v>
      </c>
      <c r="B41" s="248" t="str">
        <f>IF(C41="","---",(IF(WEEKDAY(C41,2)=1,"Mo",(IF(WEEKDAY(C41,2)=2,"Di",(IF(WEEKDAY(C41,2)=3,"Mi",(IF(WEEKDAY(C41,2)=4,"Do",(IF(WEEKDAY(C41,2)=5,"Fr",(IF(WEEKDAY(C41,2)=6,"Sa","So")))))))))))))</f>
        <v>---</v>
      </c>
      <c r="C41" s="196"/>
      <c r="D41" s="258" t="s">
        <v>17</v>
      </c>
      <c r="E41" s="258"/>
      <c r="F41" s="258"/>
      <c r="G41" s="76" t="s">
        <v>105</v>
      </c>
      <c r="H41" s="75" t="str">
        <f>IF(OR(D41="bitte auswählen",D42="bitte auswählen"),"wird ausgefüllt",IF(AND(D41=Tabelle4!$C$2,D42=Tabelle4!K$2),$G$9,IF(AND(D41=Tabelle4!C$3,D42=Tabelle4!K$2),$G$10,IF(AND(D41=Tabelle4!C$2,D42=Tabelle4!K$3),$G$11,IF(AND(D41=Tabelle4!C$3,D42=Tabelle4!K$3),$G$12,"bitte angeben")))))</f>
        <v>wird ausgefüllt</v>
      </c>
      <c r="I41" s="254" t="s">
        <v>17</v>
      </c>
      <c r="J41" s="255"/>
      <c r="K41" s="250"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198"/>
      <c r="Q41" s="199"/>
      <c r="R41" s="51"/>
      <c r="S41" s="52"/>
      <c r="T41" s="200" t="str">
        <f>IF(AC41=1,"1","")&amp;IF(AA41=1,"2","")</f>
        <v/>
      </c>
      <c r="U41" s="214" t="str">
        <f>IF(OR(X41=0,$A$15="Die obigen Angaben in den Zeilen 5 bis 10 sind noch unvollständig"),"---",(N41*N42+IF(Q42="",0,Q42)+S41)*X41*AB41)</f>
        <v>---</v>
      </c>
      <c r="V41" s="202" t="str">
        <f>IF(OR(B41="---",D41="bitte auswählen",D42="bitte auswählen",I41="bitte auswählen",$A$14="Die obigen Angaben in den Zeilen 5 bis 10 sind noch unvollständig"),"---",AB41*X41*IF(AND(L41&lt;&gt;"",L42&lt;&gt;""),1,0)*IF(AD41=1,M41,MIN(M41,IF(M42="",0,M42)))+IF(I42=Tabelle4!$D$12,MIN(95,IF(J42="",0,J42)),0))</f>
        <v>---</v>
      </c>
      <c r="W41" s="206"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63"/>
      <c r="B42" s="248"/>
      <c r="C42" s="197"/>
      <c r="D42" s="247" t="s">
        <v>17</v>
      </c>
      <c r="E42" s="247"/>
      <c r="F42" s="247"/>
      <c r="G42" s="249" t="s">
        <v>17</v>
      </c>
      <c r="H42" s="249"/>
      <c r="I42" s="71"/>
      <c r="J42" s="113"/>
      <c r="K42" s="251"/>
      <c r="L42" s="47"/>
      <c r="M42" s="92"/>
      <c r="N42" s="84">
        <f xml:space="preserve"> IF(G41=Tabelle4!A$14,0.25,IF(G41=Tabelle4!A$15,IF(OR(VLOOKUP($D$5,'ALT 2024_26'!$A$1:$J$273,10,FALSE)="ja",AND($S$15="ja",OR(D41=Tabelle4!$C$3,D41=Tabelle4!$C$4))),0.35,0.3),0))</f>
        <v>0</v>
      </c>
      <c r="O42" s="86" t="s">
        <v>114</v>
      </c>
      <c r="P42" s="48"/>
      <c r="Q42" s="94" t="str">
        <f>IF(AND(N41&lt;&gt;"",P41&lt;&gt;"",P42&gt;0,N42=0.3),MIN(P42,H41*IF(G42="hin und zurück",2,1))*0.05,"")</f>
        <v/>
      </c>
      <c r="R42" s="187"/>
      <c r="S42" s="188"/>
      <c r="T42" s="201"/>
      <c r="U42" s="215"/>
      <c r="V42" s="203"/>
      <c r="W42" s="207"/>
      <c r="Z42" s="50">
        <f>VLOOKUP(D42,Tabelle4!C$1:D$5,2,FALSE)</f>
        <v>0</v>
      </c>
      <c r="AA42" s="50"/>
      <c r="AE42" s="89">
        <f>M42</f>
        <v>0</v>
      </c>
    </row>
    <row r="43" spans="1:31" ht="10.5" customHeight="1" x14ac:dyDescent="0.3">
      <c r="A43" s="263">
        <v>11</v>
      </c>
      <c r="B43" s="248" t="str">
        <f>IF(C43="","---",(IF(WEEKDAY(C43,2)=1,"Mo",(IF(WEEKDAY(C43,2)=2,"Di",(IF(WEEKDAY(C43,2)=3,"Mi",(IF(WEEKDAY(C43,2)=4,"Do",(IF(WEEKDAY(C43,2)=5,"Fr",(IF(WEEKDAY(C43,2)=6,"Sa","So")))))))))))))</f>
        <v>---</v>
      </c>
      <c r="C43" s="196"/>
      <c r="D43" s="258" t="s">
        <v>17</v>
      </c>
      <c r="E43" s="258"/>
      <c r="F43" s="258"/>
      <c r="G43" s="76" t="s">
        <v>105</v>
      </c>
      <c r="H43" s="75" t="str">
        <f>IF(OR(D43="bitte auswählen",D44="bitte auswählen"),"wird ausgefüllt",IF(AND(D43=Tabelle4!$C$2,D44=Tabelle4!K$2),$G$9,IF(AND(D43=Tabelle4!C$3,D44=Tabelle4!K$2),$G$10,IF(AND(D43=Tabelle4!C$2,D44=Tabelle4!K$3),$G$11,IF(AND(D43=Tabelle4!C$3,D44=Tabelle4!K$3),$G$12,"bitte angeben")))))</f>
        <v>wird ausgefüllt</v>
      </c>
      <c r="I43" s="254" t="s">
        <v>17</v>
      </c>
      <c r="J43" s="255"/>
      <c r="K43" s="250"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198"/>
      <c r="Q43" s="199"/>
      <c r="R43" s="51"/>
      <c r="S43" s="52"/>
      <c r="T43" s="200" t="str">
        <f>IF(AC43=1,"1","")&amp;IF(AA43=1,"2","")</f>
        <v/>
      </c>
      <c r="U43" s="214" t="str">
        <f>IF(OR(X43=0,$A$15="Die obigen Angaben in den Zeilen 5 bis 10 sind noch unvollständig"),"---",(N43*N44+IF(Q44="",0,Q44)+S43)*X43*AB43)</f>
        <v>---</v>
      </c>
      <c r="V43" s="202" t="str">
        <f>IF(OR(B43="---",D43="bitte auswählen",D44="bitte auswählen",I43="bitte auswählen",$A$14="Die obigen Angaben in den Zeilen 5 bis 10 sind noch unvollständig"),"---",AB43*X43*IF(AND(L43&lt;&gt;"",L44&lt;&gt;""),1,0)*IF(AD43=1,M43,MIN(M43,IF(M44="",0,M44)))+IF(I44=Tabelle4!$D$12,MIN(95,IF(J44="",0,J44)),0))</f>
        <v>---</v>
      </c>
      <c r="W43" s="206"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63"/>
      <c r="B44" s="248"/>
      <c r="C44" s="197"/>
      <c r="D44" s="247" t="s">
        <v>17</v>
      </c>
      <c r="E44" s="247"/>
      <c r="F44" s="247"/>
      <c r="G44" s="249" t="s">
        <v>17</v>
      </c>
      <c r="H44" s="249"/>
      <c r="I44" s="71"/>
      <c r="J44" s="113"/>
      <c r="K44" s="251"/>
      <c r="L44" s="47"/>
      <c r="M44" s="92"/>
      <c r="N44" s="84">
        <f xml:space="preserve"> IF(G43=Tabelle4!A$14,0.25,IF(G43=Tabelle4!A$15,IF(OR(VLOOKUP($D$5,'ALT 2024_26'!$A$1:$J$273,10,FALSE)="ja",AND($S$15="ja",OR(D43=Tabelle4!$C$3,D43=Tabelle4!$C$4))),0.35,0.3),0))</f>
        <v>0</v>
      </c>
      <c r="O44" s="86" t="s">
        <v>114</v>
      </c>
      <c r="P44" s="48"/>
      <c r="Q44" s="94" t="str">
        <f>IF(AND(N43&lt;&gt;"",P43&lt;&gt;"",P44&gt;0,N44=0.3),MIN(P44,H43*IF(G44="hin und zurück",2,1))*0.05,"")</f>
        <v/>
      </c>
      <c r="R44" s="187"/>
      <c r="S44" s="188"/>
      <c r="T44" s="201"/>
      <c r="U44" s="215"/>
      <c r="V44" s="203"/>
      <c r="W44" s="207"/>
      <c r="Z44" s="50">
        <f>VLOOKUP(D44,Tabelle4!C$1:D$5,2,FALSE)</f>
        <v>0</v>
      </c>
      <c r="AA44" s="50"/>
      <c r="AE44" s="89">
        <f>M44</f>
        <v>0</v>
      </c>
    </row>
    <row r="45" spans="1:31" ht="10.5" customHeight="1" x14ac:dyDescent="0.3">
      <c r="A45" s="263">
        <v>12</v>
      </c>
      <c r="B45" s="248" t="str">
        <f>IF(C45="","---",(IF(WEEKDAY(C45,2)=1,"Mo",(IF(WEEKDAY(C45,2)=2,"Di",(IF(WEEKDAY(C45,2)=3,"Mi",(IF(WEEKDAY(C45,2)=4,"Do",(IF(WEEKDAY(C45,2)=5,"Fr",(IF(WEEKDAY(C45,2)=6,"Sa","So")))))))))))))</f>
        <v>---</v>
      </c>
      <c r="C45" s="196"/>
      <c r="D45" s="258" t="s">
        <v>17</v>
      </c>
      <c r="E45" s="258"/>
      <c r="F45" s="258"/>
      <c r="G45" s="76" t="s">
        <v>105</v>
      </c>
      <c r="H45" s="75" t="str">
        <f>IF(OR(D45="bitte auswählen",D46="bitte auswählen"),"wird ausgefüllt",IF(AND(D45=Tabelle4!$C$2,D46=Tabelle4!K$2),$G$9,IF(AND(D45=Tabelle4!C$3,D46=Tabelle4!K$2),$G$10,IF(AND(D45=Tabelle4!C$2,D46=Tabelle4!K$3),$G$11,IF(AND(D45=Tabelle4!C$3,D46=Tabelle4!K$3),$G$12,"bitte angeben")))))</f>
        <v>wird ausgefüllt</v>
      </c>
      <c r="I45" s="254" t="s">
        <v>17</v>
      </c>
      <c r="J45" s="255"/>
      <c r="K45" s="250"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198"/>
      <c r="Q45" s="199"/>
      <c r="R45" s="51"/>
      <c r="S45" s="52"/>
      <c r="T45" s="200" t="str">
        <f>IF(AC45=1,"1","")&amp;IF(AA45=1,"2","")</f>
        <v/>
      </c>
      <c r="U45" s="214" t="str">
        <f>IF(OR(X45=0,$A$15="Die obigen Angaben in den Zeilen 5 bis 10 sind noch unvollständig"),"---",(N45*N46+IF(Q46="",0,Q46)+S45)*X45*AB45)</f>
        <v>---</v>
      </c>
      <c r="V45" s="202" t="str">
        <f>IF(OR(B45="---",D45="bitte auswählen",D46="bitte auswählen",I45="bitte auswählen",$A$14="Die obigen Angaben in den Zeilen 5 bis 10 sind noch unvollständig"),"---",AB45*X45*IF(AND(L45&lt;&gt;"",L46&lt;&gt;""),1,0)*IF(AD45=1,M45,MIN(M45,IF(M46="",0,M46)))+IF(I46=Tabelle4!$D$12,MIN(95,IF(J46="",0,J46)),0))</f>
        <v>---</v>
      </c>
      <c r="W45" s="206"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63"/>
      <c r="B46" s="248"/>
      <c r="C46" s="197"/>
      <c r="D46" s="247" t="s">
        <v>17</v>
      </c>
      <c r="E46" s="247"/>
      <c r="F46" s="247"/>
      <c r="G46" s="249" t="s">
        <v>17</v>
      </c>
      <c r="H46" s="249"/>
      <c r="I46" s="71"/>
      <c r="J46" s="113"/>
      <c r="K46" s="251"/>
      <c r="L46" s="47"/>
      <c r="M46" s="92"/>
      <c r="N46" s="84">
        <f xml:space="preserve"> IF(G45=Tabelle4!A$14,0.25,IF(G45=Tabelle4!A$15,IF(OR(VLOOKUP($D$5,'ALT 2024_26'!$A$1:$J$273,10,FALSE)="ja",AND($S$15="ja",OR(D45=Tabelle4!$C$3,D45=Tabelle4!$C$4))),0.35,0.3),0))</f>
        <v>0</v>
      </c>
      <c r="O46" s="86" t="s">
        <v>114</v>
      </c>
      <c r="P46" s="48"/>
      <c r="Q46" s="94" t="str">
        <f>IF(AND(N45&lt;&gt;"",P45&lt;&gt;"",P46&gt;0,N46=0.3),MIN(P46,H45*IF(G46="hin und zurück",2,1))*0.05,"")</f>
        <v/>
      </c>
      <c r="R46" s="187"/>
      <c r="S46" s="188"/>
      <c r="T46" s="201"/>
      <c r="U46" s="215"/>
      <c r="V46" s="203"/>
      <c r="W46" s="207"/>
      <c r="Z46" s="50">
        <f>VLOOKUP(D46,Tabelle4!C$1:D$5,2,FALSE)</f>
        <v>0</v>
      </c>
      <c r="AA46" s="50"/>
      <c r="AE46" s="89">
        <f>M46</f>
        <v>0</v>
      </c>
    </row>
    <row r="47" spans="1:31" ht="10.5" customHeight="1" x14ac:dyDescent="0.3">
      <c r="A47" s="263">
        <v>13</v>
      </c>
      <c r="B47" s="248" t="str">
        <f>IF(C47="","---",(IF(WEEKDAY(C47,2)=1,"Mo",(IF(WEEKDAY(C47,2)=2,"Di",(IF(WEEKDAY(C47,2)=3,"Mi",(IF(WEEKDAY(C47,2)=4,"Do",(IF(WEEKDAY(C47,2)=5,"Fr",(IF(WEEKDAY(C47,2)=6,"Sa","So")))))))))))))</f>
        <v>---</v>
      </c>
      <c r="C47" s="196"/>
      <c r="D47" s="258" t="s">
        <v>17</v>
      </c>
      <c r="E47" s="258"/>
      <c r="F47" s="258"/>
      <c r="G47" s="76" t="s">
        <v>105</v>
      </c>
      <c r="H47" s="75" t="str">
        <f>IF(OR(D47="bitte auswählen",D48="bitte auswählen"),"wird ausgefüllt",IF(AND(D47=Tabelle4!$C$2,D48=Tabelle4!K$2),$G$9,IF(AND(D47=Tabelle4!C$3,D48=Tabelle4!K$2),$G$10,IF(AND(D47=Tabelle4!C$2,D48=Tabelle4!K$3),$G$11,IF(AND(D47=Tabelle4!C$3,D48=Tabelle4!K$3),$G$12,"bitte angeben")))))</f>
        <v>wird ausgefüllt</v>
      </c>
      <c r="I47" s="254" t="s">
        <v>17</v>
      </c>
      <c r="J47" s="255"/>
      <c r="K47" s="250"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198"/>
      <c r="Q47" s="199"/>
      <c r="R47" s="51"/>
      <c r="S47" s="52"/>
      <c r="T47" s="200" t="str">
        <f>IF(AC47=1,"1","")&amp;IF(AA47=1,"2","")</f>
        <v/>
      </c>
      <c r="U47" s="214" t="str">
        <f>IF(OR(X47=0,$A$15="Die obigen Angaben in den Zeilen 5 bis 10 sind noch unvollständig"),"---",(N47*N48+IF(Q48="",0,Q48)+S47)*X47*AB47)</f>
        <v>---</v>
      </c>
      <c r="V47" s="202" t="str">
        <f>IF(OR(B47="---",D47="bitte auswählen",D48="bitte auswählen",I47="bitte auswählen",$A$14="Die obigen Angaben in den Zeilen 5 bis 10 sind noch unvollständig"),"---",AB47*X47*IF(AND(L47&lt;&gt;"",L48&lt;&gt;""),1,0)*IF(AD47=1,M47,MIN(M47,IF(M48="",0,M48)))+IF(I48=Tabelle4!$D$12,MIN(95,IF(J48="",0,J48)),0))</f>
        <v>---</v>
      </c>
      <c r="W47" s="206"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63"/>
      <c r="B48" s="248"/>
      <c r="C48" s="197"/>
      <c r="D48" s="247" t="s">
        <v>17</v>
      </c>
      <c r="E48" s="247"/>
      <c r="F48" s="247"/>
      <c r="G48" s="249" t="s">
        <v>17</v>
      </c>
      <c r="H48" s="249"/>
      <c r="I48" s="71"/>
      <c r="J48" s="113"/>
      <c r="K48" s="251"/>
      <c r="L48" s="47"/>
      <c r="M48" s="92"/>
      <c r="N48" s="84">
        <f xml:space="preserve"> IF(G47=Tabelle4!A$14,0.25,IF(G47=Tabelle4!A$15,IF(OR(VLOOKUP($D$5,'ALT 2024_26'!$A$1:$J$273,10,FALSE)="ja",AND($S$15="ja",OR(D47=Tabelle4!$C$3,D47=Tabelle4!$C$4))),0.35,0.3),0))</f>
        <v>0</v>
      </c>
      <c r="O48" s="86" t="s">
        <v>114</v>
      </c>
      <c r="P48" s="48"/>
      <c r="Q48" s="94" t="str">
        <f>IF(AND(N47&lt;&gt;"",P47&lt;&gt;"",P48&gt;0,N48=0.3),MIN(P48,H47*IF(G48="hin und zurück",2,1))*0.05,"")</f>
        <v/>
      </c>
      <c r="R48" s="187"/>
      <c r="S48" s="188"/>
      <c r="T48" s="201"/>
      <c r="U48" s="215"/>
      <c r="V48" s="203"/>
      <c r="W48" s="207"/>
      <c r="Z48" s="50">
        <f>VLOOKUP(D48,Tabelle4!C$1:D$5,2,FALSE)</f>
        <v>0</v>
      </c>
      <c r="AA48" s="50"/>
      <c r="AE48" s="89">
        <f>M48</f>
        <v>0</v>
      </c>
    </row>
    <row r="49" spans="1:31" ht="10.5" customHeight="1" x14ac:dyDescent="0.3">
      <c r="A49" s="263">
        <v>14</v>
      </c>
      <c r="B49" s="248" t="str">
        <f>IF(C49="","---",(IF(WEEKDAY(C49,2)=1,"Mo",(IF(WEEKDAY(C49,2)=2,"Di",(IF(WEEKDAY(C49,2)=3,"Mi",(IF(WEEKDAY(C49,2)=4,"Do",(IF(WEEKDAY(C49,2)=5,"Fr",(IF(WEEKDAY(C49,2)=6,"Sa","So")))))))))))))</f>
        <v>---</v>
      </c>
      <c r="C49" s="196"/>
      <c r="D49" s="258" t="s">
        <v>17</v>
      </c>
      <c r="E49" s="258"/>
      <c r="F49" s="258"/>
      <c r="G49" s="76" t="s">
        <v>105</v>
      </c>
      <c r="H49" s="75" t="str">
        <f>IF(OR(D49="bitte auswählen",D50="bitte auswählen"),"wird ausgefüllt",IF(AND(D49=Tabelle4!$C$2,D50=Tabelle4!K$2),$G$9,IF(AND(D49=Tabelle4!C$3,D50=Tabelle4!K$2),$G$10,IF(AND(D49=Tabelle4!C$2,D50=Tabelle4!K$3),$G$11,IF(AND(D49=Tabelle4!C$3,D50=Tabelle4!K$3),$G$12,"bitte angeben")))))</f>
        <v>wird ausgefüllt</v>
      </c>
      <c r="I49" s="254" t="s">
        <v>17</v>
      </c>
      <c r="J49" s="255"/>
      <c r="K49" s="250"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198"/>
      <c r="Q49" s="199"/>
      <c r="R49" s="51"/>
      <c r="S49" s="52"/>
      <c r="T49" s="200" t="str">
        <f>IF(AC49=1,"1","")&amp;IF(AA49=1,"2","")</f>
        <v/>
      </c>
      <c r="U49" s="214" t="str">
        <f>IF(OR(X49=0,$A$15="Die obigen Angaben in den Zeilen 5 bis 10 sind noch unvollständig"),"---",(N49*N50+IF(Q50="",0,Q50)+S49)*X49*AB49)</f>
        <v>---</v>
      </c>
      <c r="V49" s="202" t="str">
        <f>IF(OR(B49="---",D49="bitte auswählen",D50="bitte auswählen",I49="bitte auswählen",$A$14="Die obigen Angaben in den Zeilen 5 bis 10 sind noch unvollständig"),"---",AB49*X49*IF(AND(L49&lt;&gt;"",L50&lt;&gt;""),1,0)*IF(AD49=1,M49,MIN(M49,IF(M50="",0,M50)))+IF(I50=Tabelle4!$D$12,MIN(95,IF(J50="",0,J50)),0))</f>
        <v>---</v>
      </c>
      <c r="W49" s="206"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63"/>
      <c r="B50" s="248"/>
      <c r="C50" s="197"/>
      <c r="D50" s="247" t="s">
        <v>17</v>
      </c>
      <c r="E50" s="247"/>
      <c r="F50" s="247"/>
      <c r="G50" s="249" t="s">
        <v>17</v>
      </c>
      <c r="H50" s="249"/>
      <c r="I50" s="71"/>
      <c r="J50" s="113"/>
      <c r="K50" s="251"/>
      <c r="L50" s="47"/>
      <c r="M50" s="92"/>
      <c r="N50" s="84">
        <f xml:space="preserve"> IF(G49=Tabelle4!A$14,0.25,IF(G49=Tabelle4!A$15,IF(OR(VLOOKUP($D$5,'ALT 2024_26'!$A$1:$J$273,10,FALSE)="ja",AND($S$15="ja",OR(D49=Tabelle4!$C$3,D49=Tabelle4!$C$4))),0.35,0.3),0))</f>
        <v>0</v>
      </c>
      <c r="O50" s="86" t="s">
        <v>114</v>
      </c>
      <c r="P50" s="48"/>
      <c r="Q50" s="94" t="str">
        <f>IF(AND(N49&lt;&gt;"",P49&lt;&gt;"",P50&gt;0,N50=0.3),MIN(P50,H49*IF(G50="hin und zurück",2,1))*0.05,"")</f>
        <v/>
      </c>
      <c r="R50" s="187"/>
      <c r="S50" s="188"/>
      <c r="T50" s="201"/>
      <c r="U50" s="215"/>
      <c r="V50" s="203"/>
      <c r="W50" s="207"/>
      <c r="Z50" s="50">
        <f>VLOOKUP(D50,Tabelle4!C$1:D$5,2,FALSE)</f>
        <v>0</v>
      </c>
      <c r="AA50" s="50"/>
      <c r="AE50" s="89">
        <f>M50</f>
        <v>0</v>
      </c>
    </row>
    <row r="51" spans="1:31" ht="10.5" customHeight="1" x14ac:dyDescent="0.3">
      <c r="A51" s="263">
        <v>15</v>
      </c>
      <c r="B51" s="248" t="str">
        <f>IF(C51="","---",(IF(WEEKDAY(C51,2)=1,"Mo",(IF(WEEKDAY(C51,2)=2,"Di",(IF(WEEKDAY(C51,2)=3,"Mi",(IF(WEEKDAY(C51,2)=4,"Do",(IF(WEEKDAY(C51,2)=5,"Fr",(IF(WEEKDAY(C51,2)=6,"Sa","So")))))))))))))</f>
        <v>---</v>
      </c>
      <c r="C51" s="196"/>
      <c r="D51" s="258" t="s">
        <v>17</v>
      </c>
      <c r="E51" s="258"/>
      <c r="F51" s="258"/>
      <c r="G51" s="76" t="s">
        <v>105</v>
      </c>
      <c r="H51" s="75" t="str">
        <f>IF(OR(D51="bitte auswählen",D52="bitte auswählen"),"wird ausgefüllt",IF(AND(D51=Tabelle4!$C$2,D52=Tabelle4!K$2),$G$9,IF(AND(D51=Tabelle4!C$3,D52=Tabelle4!K$2),$G$10,IF(AND(D51=Tabelle4!C$2,D52=Tabelle4!K$3),$G$11,IF(AND(D51=Tabelle4!C$3,D52=Tabelle4!K$3),$G$12,"bitte angeben")))))</f>
        <v>wird ausgefüllt</v>
      </c>
      <c r="I51" s="254" t="s">
        <v>17</v>
      </c>
      <c r="J51" s="255"/>
      <c r="K51" s="250"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198"/>
      <c r="Q51" s="199"/>
      <c r="R51" s="51"/>
      <c r="S51" s="52"/>
      <c r="T51" s="200" t="str">
        <f>IF(AC51=1,"1","")&amp;IF(AA51=1,"2","")</f>
        <v/>
      </c>
      <c r="U51" s="214" t="str">
        <f>IF(OR(X51=0,$A$15="Die obigen Angaben in den Zeilen 5 bis 10 sind noch unvollständig"),"---",(N51*N52+IF(Q52="",0,Q52)+S51)*X51*AB51)</f>
        <v>---</v>
      </c>
      <c r="V51" s="202" t="str">
        <f>IF(OR(B51="---",D51="bitte auswählen",D52="bitte auswählen",I51="bitte auswählen",$A$14="Die obigen Angaben in den Zeilen 5 bis 10 sind noch unvollständig"),"---",AB51*X51*IF(AND(L51&lt;&gt;"",L52&lt;&gt;""),1,0)*IF(AD51=1,M51,MIN(M51,IF(M52="",0,M52)))+IF(I52=Tabelle4!$D$12,MIN(95,IF(J52="",0,J52)),0))</f>
        <v>---</v>
      </c>
      <c r="W51" s="206"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63"/>
      <c r="B52" s="248"/>
      <c r="C52" s="197"/>
      <c r="D52" s="247" t="s">
        <v>17</v>
      </c>
      <c r="E52" s="247"/>
      <c r="F52" s="247"/>
      <c r="G52" s="249" t="s">
        <v>17</v>
      </c>
      <c r="H52" s="249"/>
      <c r="I52" s="71"/>
      <c r="J52" s="113"/>
      <c r="K52" s="251"/>
      <c r="L52" s="47"/>
      <c r="M52" s="92"/>
      <c r="N52" s="84">
        <f xml:space="preserve"> IF(G51=Tabelle4!A$14,0.25,IF(G51=Tabelle4!A$15,IF(OR(VLOOKUP($D$5,'ALT 2024_26'!$A$1:$J$273,10,FALSE)="ja",AND($S$15="ja",OR(D51=Tabelle4!$C$3,D51=Tabelle4!$C$4))),0.35,0.3),0))</f>
        <v>0</v>
      </c>
      <c r="O52" s="86" t="s">
        <v>114</v>
      </c>
      <c r="P52" s="48"/>
      <c r="Q52" s="94" t="str">
        <f>IF(AND(N51&lt;&gt;"",P51&lt;&gt;"",P52&gt;0,N52=0.3),MIN(P52,H51*IF(G52="hin und zurück",2,1))*0.05,"")</f>
        <v/>
      </c>
      <c r="R52" s="187"/>
      <c r="S52" s="188"/>
      <c r="T52" s="201"/>
      <c r="U52" s="215"/>
      <c r="V52" s="203"/>
      <c r="W52" s="207"/>
      <c r="Z52" s="50">
        <f>VLOOKUP(D52,Tabelle4!C$1:D$5,2,FALSE)</f>
        <v>0</v>
      </c>
      <c r="AA52" s="50"/>
      <c r="AE52" s="89">
        <f>M52</f>
        <v>0</v>
      </c>
    </row>
    <row r="53" spans="1:31" ht="10.5" customHeight="1" x14ac:dyDescent="0.3">
      <c r="A53" s="263">
        <v>16</v>
      </c>
      <c r="B53" s="248" t="str">
        <f>IF(C53="","---",(IF(WEEKDAY(C53,2)=1,"Mo",(IF(WEEKDAY(C53,2)=2,"Di",(IF(WEEKDAY(C53,2)=3,"Mi",(IF(WEEKDAY(C53,2)=4,"Do",(IF(WEEKDAY(C53,2)=5,"Fr",(IF(WEEKDAY(C53,2)=6,"Sa","So")))))))))))))</f>
        <v>---</v>
      </c>
      <c r="C53" s="196"/>
      <c r="D53" s="258" t="s">
        <v>17</v>
      </c>
      <c r="E53" s="258"/>
      <c r="F53" s="258"/>
      <c r="G53" s="76" t="s">
        <v>105</v>
      </c>
      <c r="H53" s="75" t="str">
        <f>IF(OR(D53="bitte auswählen",D54="bitte auswählen"),"wird ausgefüllt",IF(AND(D53=Tabelle4!$C$2,D54=Tabelle4!K$2),$G$9,IF(AND(D53=Tabelle4!C$3,D54=Tabelle4!K$2),$G$10,IF(AND(D53=Tabelle4!C$2,D54=Tabelle4!K$3),$G$11,IF(AND(D53=Tabelle4!C$3,D54=Tabelle4!K$3),$G$12,"bitte angeben")))))</f>
        <v>wird ausgefüllt</v>
      </c>
      <c r="I53" s="254" t="s">
        <v>17</v>
      </c>
      <c r="J53" s="255"/>
      <c r="K53" s="250"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198"/>
      <c r="Q53" s="199"/>
      <c r="R53" s="51"/>
      <c r="S53" s="52"/>
      <c r="T53" s="200" t="str">
        <f>IF(AC53=1,"1","")&amp;IF(AA53=1,"2","")</f>
        <v/>
      </c>
      <c r="U53" s="214" t="str">
        <f>IF(OR(X53=0,$A$15="Die obigen Angaben in den Zeilen 5 bis 10 sind noch unvollständig"),"---",(N53*N54+IF(Q54="",0,Q54)+S53)*X53*AB53)</f>
        <v>---</v>
      </c>
      <c r="V53" s="202" t="str">
        <f>IF(OR(B53="---",D53="bitte auswählen",D54="bitte auswählen",I53="bitte auswählen",$A$14="Die obigen Angaben in den Zeilen 5 bis 10 sind noch unvollständig"),"---",AB53*X53*IF(AND(L53&lt;&gt;"",L54&lt;&gt;""),1,0)*IF(AD53=1,M53,MIN(M53,IF(M54="",0,M54)))+IF(I54=Tabelle4!$D$12,MIN(95,IF(J54="",0,J54)),0))</f>
        <v>---</v>
      </c>
      <c r="W53" s="206"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63"/>
      <c r="B54" s="248"/>
      <c r="C54" s="197"/>
      <c r="D54" s="247" t="s">
        <v>17</v>
      </c>
      <c r="E54" s="247"/>
      <c r="F54" s="247"/>
      <c r="G54" s="249" t="s">
        <v>17</v>
      </c>
      <c r="H54" s="249"/>
      <c r="I54" s="71"/>
      <c r="J54" s="113"/>
      <c r="K54" s="251"/>
      <c r="L54" s="47"/>
      <c r="M54" s="92"/>
      <c r="N54" s="84">
        <f xml:space="preserve"> IF(G53=Tabelle4!A$14,0.25,IF(G53=Tabelle4!A$15,IF(OR(VLOOKUP($D$5,'ALT 2024_26'!$A$1:$J$273,10,FALSE)="ja",AND($S$15="ja",OR(D53=Tabelle4!$C$3,D53=Tabelle4!$C$4))),0.35,0.3),0))</f>
        <v>0</v>
      </c>
      <c r="O54" s="86" t="s">
        <v>114</v>
      </c>
      <c r="P54" s="48"/>
      <c r="Q54" s="94" t="str">
        <f>IF(AND(N53&lt;&gt;"",P53&lt;&gt;"",P54&gt;0,N54=0.3),MIN(P54,H53*IF(G54="hin und zurück",2,1))*0.05,"")</f>
        <v/>
      </c>
      <c r="R54" s="187"/>
      <c r="S54" s="188"/>
      <c r="T54" s="201"/>
      <c r="U54" s="215"/>
      <c r="V54" s="203"/>
      <c r="W54" s="207"/>
      <c r="Z54" s="50">
        <f>VLOOKUP(D54,Tabelle4!C$1:D$5,2,FALSE)</f>
        <v>0</v>
      </c>
      <c r="AA54" s="50"/>
      <c r="AE54" s="89">
        <f>M54</f>
        <v>0</v>
      </c>
    </row>
    <row r="55" spans="1:31" ht="10.5" customHeight="1" x14ac:dyDescent="0.3">
      <c r="A55" s="263">
        <v>17</v>
      </c>
      <c r="B55" s="248" t="str">
        <f>IF(C55="","---",(IF(WEEKDAY(C55,2)=1,"Mo",(IF(WEEKDAY(C55,2)=2,"Di",(IF(WEEKDAY(C55,2)=3,"Mi",(IF(WEEKDAY(C55,2)=4,"Do",(IF(WEEKDAY(C55,2)=5,"Fr",(IF(WEEKDAY(C55,2)=6,"Sa","So")))))))))))))</f>
        <v>---</v>
      </c>
      <c r="C55" s="196"/>
      <c r="D55" s="258" t="s">
        <v>17</v>
      </c>
      <c r="E55" s="258"/>
      <c r="F55" s="258"/>
      <c r="G55" s="76" t="s">
        <v>105</v>
      </c>
      <c r="H55" s="75" t="str">
        <f>IF(OR(D55="bitte auswählen",D56="bitte auswählen"),"wird ausgefüllt",IF(AND(D55=Tabelle4!$C$2,D56=Tabelle4!K$2),$G$9,IF(AND(D55=Tabelle4!C$3,D56=Tabelle4!K$2),$G$10,IF(AND(D55=Tabelle4!C$2,D56=Tabelle4!K$3),$G$11,IF(AND(D55=Tabelle4!C$3,D56=Tabelle4!K$3),$G$12,"bitte angeben")))))</f>
        <v>wird ausgefüllt</v>
      </c>
      <c r="I55" s="254" t="s">
        <v>17</v>
      </c>
      <c r="J55" s="255"/>
      <c r="K55" s="250"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198"/>
      <c r="Q55" s="199"/>
      <c r="R55" s="51"/>
      <c r="S55" s="52"/>
      <c r="T55" s="200" t="str">
        <f>IF(AC55=1,"1","")&amp;IF(AA55=1,"2","")</f>
        <v/>
      </c>
      <c r="U55" s="214" t="str">
        <f>IF(OR(X55=0,$A$15="Die obigen Angaben in den Zeilen 5 bis 10 sind noch unvollständig"),"---",(N55*N56+IF(Q56="",0,Q56)+S55)*X55*AB55)</f>
        <v>---</v>
      </c>
      <c r="V55" s="202" t="str">
        <f>IF(OR(B55="---",D55="bitte auswählen",D56="bitte auswählen",I55="bitte auswählen",$A$14="Die obigen Angaben in den Zeilen 5 bis 10 sind noch unvollständig"),"---",AB55*X55*IF(AND(L55&lt;&gt;"",L56&lt;&gt;""),1,0)*IF(AD55=1,M55,MIN(M55,IF(M56="",0,M56)))+IF(I56=Tabelle4!$D$12,MIN(95,IF(J56="",0,J56)),0))</f>
        <v>---</v>
      </c>
      <c r="W55" s="206"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63"/>
      <c r="B56" s="248"/>
      <c r="C56" s="197"/>
      <c r="D56" s="247" t="s">
        <v>17</v>
      </c>
      <c r="E56" s="247"/>
      <c r="F56" s="247"/>
      <c r="G56" s="249" t="s">
        <v>17</v>
      </c>
      <c r="H56" s="249"/>
      <c r="I56" s="71"/>
      <c r="J56" s="113"/>
      <c r="K56" s="251"/>
      <c r="L56" s="47"/>
      <c r="M56" s="92"/>
      <c r="N56" s="84">
        <f xml:space="preserve"> IF(G55=Tabelle4!A$14,0.25,IF(G55=Tabelle4!A$15,IF(OR(VLOOKUP($D$5,'ALT 2024_26'!$A$1:$J$273,10,FALSE)="ja",AND($S$15="ja",OR(D55=Tabelle4!$C$3,D55=Tabelle4!$C$4))),0.35,0.3),0))</f>
        <v>0</v>
      </c>
      <c r="O56" s="86" t="s">
        <v>114</v>
      </c>
      <c r="P56" s="48"/>
      <c r="Q56" s="94" t="str">
        <f>IF(AND(N55&lt;&gt;"",P55&lt;&gt;"",P56&gt;0,N56=0.3),MIN(P56,H55*IF(G56="hin und zurück",2,1))*0.05,"")</f>
        <v/>
      </c>
      <c r="R56" s="187"/>
      <c r="S56" s="188"/>
      <c r="T56" s="201"/>
      <c r="U56" s="215"/>
      <c r="V56" s="203"/>
      <c r="W56" s="207"/>
      <c r="Z56" s="50">
        <f>VLOOKUP(D56,Tabelle4!C$1:D$5,2,FALSE)</f>
        <v>0</v>
      </c>
      <c r="AA56" s="50"/>
      <c r="AE56" s="89">
        <f>M56</f>
        <v>0</v>
      </c>
    </row>
    <row r="57" spans="1:31" ht="10.5" customHeight="1" x14ac:dyDescent="0.3">
      <c r="A57" s="263">
        <v>18</v>
      </c>
      <c r="B57" s="248" t="str">
        <f>IF(C57="","---",(IF(WEEKDAY(C57,2)=1,"Mo",(IF(WEEKDAY(C57,2)=2,"Di",(IF(WEEKDAY(C57,2)=3,"Mi",(IF(WEEKDAY(C57,2)=4,"Do",(IF(WEEKDAY(C57,2)=5,"Fr",(IF(WEEKDAY(C57,2)=6,"Sa","So")))))))))))))</f>
        <v>---</v>
      </c>
      <c r="C57" s="196"/>
      <c r="D57" s="258" t="s">
        <v>17</v>
      </c>
      <c r="E57" s="258"/>
      <c r="F57" s="258"/>
      <c r="G57" s="76" t="s">
        <v>105</v>
      </c>
      <c r="H57" s="75" t="str">
        <f>IF(OR(D57="bitte auswählen",D58="bitte auswählen"),"wird ausgefüllt",IF(AND(D57=Tabelle4!$C$2,D58=Tabelle4!K$2),$G$9,IF(AND(D57=Tabelle4!C$3,D58=Tabelle4!K$2),$G$10,IF(AND(D57=Tabelle4!C$2,D58=Tabelle4!K$3),$G$11,IF(AND(D57=Tabelle4!C$3,D58=Tabelle4!K$3),$G$12,"bitte angeben")))))</f>
        <v>wird ausgefüllt</v>
      </c>
      <c r="I57" s="254" t="s">
        <v>17</v>
      </c>
      <c r="J57" s="255"/>
      <c r="K57" s="250"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198"/>
      <c r="Q57" s="199"/>
      <c r="R57" s="51"/>
      <c r="S57" s="52"/>
      <c r="T57" s="200" t="str">
        <f>IF(AC57=1,"1","")&amp;IF(AA57=1,"2","")</f>
        <v/>
      </c>
      <c r="U57" s="214" t="str">
        <f>IF(OR(X57=0,$A$15="Die obigen Angaben in den Zeilen 5 bis 10 sind noch unvollständig"),"---",(N57*N58+IF(Q58="",0,Q58)+S57)*X57*AB57)</f>
        <v>---</v>
      </c>
      <c r="V57" s="202" t="str">
        <f>IF(OR(B57="---",D57="bitte auswählen",D58="bitte auswählen",I57="bitte auswählen",$A$14="Die obigen Angaben in den Zeilen 5 bis 10 sind noch unvollständig"),"---",AB57*X57*IF(AND(L57&lt;&gt;"",L58&lt;&gt;""),1,0)*IF(AD57=1,M57,MIN(M57,IF(M58="",0,M58)))+IF(I58=Tabelle4!$D$12,MIN(95,IF(J58="",0,J58)),0))</f>
        <v>---</v>
      </c>
      <c r="W57" s="206"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63"/>
      <c r="B58" s="248"/>
      <c r="C58" s="197"/>
      <c r="D58" s="247" t="s">
        <v>17</v>
      </c>
      <c r="E58" s="247"/>
      <c r="F58" s="247"/>
      <c r="G58" s="249" t="s">
        <v>17</v>
      </c>
      <c r="H58" s="249"/>
      <c r="I58" s="71"/>
      <c r="J58" s="113"/>
      <c r="K58" s="251"/>
      <c r="L58" s="47"/>
      <c r="M58" s="92"/>
      <c r="N58" s="84">
        <f xml:space="preserve"> IF(G57=Tabelle4!A$14,0.25,IF(G57=Tabelle4!A$15,IF(OR(VLOOKUP($D$5,'ALT 2024_26'!$A$1:$J$273,10,FALSE)="ja",AND($S$15="ja",OR(D57=Tabelle4!$C$3,D57=Tabelle4!$C$4))),0.35,0.3),0))</f>
        <v>0</v>
      </c>
      <c r="O58" s="86" t="s">
        <v>114</v>
      </c>
      <c r="P58" s="48"/>
      <c r="Q58" s="94" t="str">
        <f>IF(AND(N57&lt;&gt;"",P57&lt;&gt;"",P58&gt;0,N58=0.3),MIN(P58,H57*IF(G58="hin und zurück",2,1))*0.05,"")</f>
        <v/>
      </c>
      <c r="R58" s="187"/>
      <c r="S58" s="188"/>
      <c r="T58" s="201"/>
      <c r="U58" s="215"/>
      <c r="V58" s="203"/>
      <c r="W58" s="207"/>
      <c r="Z58" s="50">
        <f>VLOOKUP(D58,Tabelle4!C$1:D$5,2,FALSE)</f>
        <v>0</v>
      </c>
      <c r="AA58" s="50"/>
      <c r="AE58" s="89">
        <f>M58</f>
        <v>0</v>
      </c>
    </row>
    <row r="59" spans="1:31" ht="10.5" customHeight="1" x14ac:dyDescent="0.3">
      <c r="A59" s="263">
        <v>19</v>
      </c>
      <c r="B59" s="248" t="str">
        <f>IF(C59="","---",(IF(WEEKDAY(C59,2)=1,"Mo",(IF(WEEKDAY(C59,2)=2,"Di",(IF(WEEKDAY(C59,2)=3,"Mi",(IF(WEEKDAY(C59,2)=4,"Do",(IF(WEEKDAY(C59,2)=5,"Fr",(IF(WEEKDAY(C59,2)=6,"Sa","So")))))))))))))</f>
        <v>---</v>
      </c>
      <c r="C59" s="196"/>
      <c r="D59" s="258" t="s">
        <v>17</v>
      </c>
      <c r="E59" s="258"/>
      <c r="F59" s="258"/>
      <c r="G59" s="76" t="s">
        <v>105</v>
      </c>
      <c r="H59" s="75" t="str">
        <f>IF(OR(D59="bitte auswählen",D60="bitte auswählen"),"wird ausgefüllt",IF(AND(D59=Tabelle4!$C$2,D60=Tabelle4!K$2),$G$9,IF(AND(D59=Tabelle4!C$3,D60=Tabelle4!K$2),$G$10,IF(AND(D59=Tabelle4!C$2,D60=Tabelle4!K$3),$G$11,IF(AND(D59=Tabelle4!C$3,D60=Tabelle4!K$3),$G$12,"bitte angeben")))))</f>
        <v>wird ausgefüllt</v>
      </c>
      <c r="I59" s="254" t="s">
        <v>17</v>
      </c>
      <c r="J59" s="255"/>
      <c r="K59" s="250"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198"/>
      <c r="Q59" s="199"/>
      <c r="R59" s="51"/>
      <c r="S59" s="52"/>
      <c r="T59" s="200" t="str">
        <f>IF(AC59=1,"1","")&amp;IF(AA59=1,"2","")</f>
        <v/>
      </c>
      <c r="U59" s="214" t="str">
        <f>IF(OR(X59=0,$A$15="Die obigen Angaben in den Zeilen 5 bis 10 sind noch unvollständig"),"---",(N59*N60+IF(Q60="",0,Q60)+S59)*X59*AB59)</f>
        <v>---</v>
      </c>
      <c r="V59" s="202" t="str">
        <f>IF(OR(B59="---",D59="bitte auswählen",D60="bitte auswählen",I59="bitte auswählen",$A$14="Die obigen Angaben in den Zeilen 5 bis 10 sind noch unvollständig"),"---",AB59*X59*IF(AND(L59&lt;&gt;"",L60&lt;&gt;""),1,0)*IF(AD59=1,M59,MIN(M59,IF(M60="",0,M60)))+IF(I60=Tabelle4!$D$12,MIN(95,IF(J60="",0,J60)),0))</f>
        <v>---</v>
      </c>
      <c r="W59" s="206"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63"/>
      <c r="B60" s="248"/>
      <c r="C60" s="197"/>
      <c r="D60" s="247" t="s">
        <v>17</v>
      </c>
      <c r="E60" s="247"/>
      <c r="F60" s="247"/>
      <c r="G60" s="249" t="s">
        <v>17</v>
      </c>
      <c r="H60" s="249"/>
      <c r="I60" s="71"/>
      <c r="J60" s="113"/>
      <c r="K60" s="251"/>
      <c r="L60" s="47"/>
      <c r="M60" s="92"/>
      <c r="N60" s="84">
        <f xml:space="preserve"> IF(G59=Tabelle4!A$14,0.25,IF(G59=Tabelle4!A$15,IF(OR(VLOOKUP($D$5,'ALT 2024_26'!$A$1:$J$273,10,FALSE)="ja",AND($S$15="ja",OR(D59=Tabelle4!$C$3,D59=Tabelle4!$C$4))),0.35,0.3),0))</f>
        <v>0</v>
      </c>
      <c r="O60" s="86" t="s">
        <v>114</v>
      </c>
      <c r="P60" s="48"/>
      <c r="Q60" s="94" t="str">
        <f>IF(AND(N59&lt;&gt;"",P59&lt;&gt;"",P60&gt;0,N60=0.3),MIN(P60,H59*IF(G60="hin und zurück",2,1))*0.05,"")</f>
        <v/>
      </c>
      <c r="R60" s="187"/>
      <c r="S60" s="188"/>
      <c r="T60" s="201"/>
      <c r="U60" s="215"/>
      <c r="V60" s="203"/>
      <c r="W60" s="207"/>
      <c r="Z60" s="50">
        <f>VLOOKUP(D60,Tabelle4!C$1:D$5,2,FALSE)</f>
        <v>0</v>
      </c>
      <c r="AA60" s="50"/>
      <c r="AE60" s="89">
        <f>M60</f>
        <v>0</v>
      </c>
    </row>
    <row r="61" spans="1:31" ht="10.5" customHeight="1" x14ac:dyDescent="0.3">
      <c r="A61" s="263">
        <v>20</v>
      </c>
      <c r="B61" s="248" t="str">
        <f>IF(C61="","---",(IF(WEEKDAY(C61,2)=1,"Mo",(IF(WEEKDAY(C61,2)=2,"Di",(IF(WEEKDAY(C61,2)=3,"Mi",(IF(WEEKDAY(C61,2)=4,"Do",(IF(WEEKDAY(C61,2)=5,"Fr",(IF(WEEKDAY(C61,2)=6,"Sa","So")))))))))))))</f>
        <v>---</v>
      </c>
      <c r="C61" s="196"/>
      <c r="D61" s="258" t="s">
        <v>17</v>
      </c>
      <c r="E61" s="258"/>
      <c r="F61" s="258"/>
      <c r="G61" s="76" t="s">
        <v>105</v>
      </c>
      <c r="H61" s="75" t="str">
        <f>IF(OR(D61="bitte auswählen",D62="bitte auswählen"),"wird ausgefüllt",IF(AND(D61=Tabelle4!$C$2,D62=Tabelle4!K$2),$G$9,IF(AND(D61=Tabelle4!C$3,D62=Tabelle4!K$2),$G$10,IF(AND(D61=Tabelle4!C$2,D62=Tabelle4!K$3),$G$11,IF(AND(D61=Tabelle4!C$3,D62=Tabelle4!K$3),$G$12,"bitte angeben")))))</f>
        <v>wird ausgefüllt</v>
      </c>
      <c r="I61" s="254" t="s">
        <v>17</v>
      </c>
      <c r="J61" s="255"/>
      <c r="K61" s="250"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198"/>
      <c r="Q61" s="199"/>
      <c r="R61" s="51"/>
      <c r="S61" s="52"/>
      <c r="T61" s="200" t="str">
        <f>IF(AC61=1,"1","")&amp;IF(AA61=1,"2","")</f>
        <v/>
      </c>
      <c r="U61" s="214" t="str">
        <f>IF(OR(X61=0,$A$15="Die obigen Angaben in den Zeilen 5 bis 10 sind noch unvollständig"),"---",(N61*N62+IF(Q62="",0,Q62)+S61)*X61*AB61)</f>
        <v>---</v>
      </c>
      <c r="V61" s="202" t="str">
        <f>IF(OR(B61="---",D61="bitte auswählen",D62="bitte auswählen",I61="bitte auswählen",$A$14="Die obigen Angaben in den Zeilen 5 bis 10 sind noch unvollständig"),"---",AB61*X61*IF(AND(L61&lt;&gt;"",L62&lt;&gt;""),1,0)*IF(AD61=1,M61,MIN(M61,IF(M62="",0,M62)))+IF(I62=Tabelle4!$D$12,MIN(95,IF(J62="",0,J62)),0))</f>
        <v>---</v>
      </c>
      <c r="W61" s="206"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63"/>
      <c r="B62" s="248"/>
      <c r="C62" s="197"/>
      <c r="D62" s="247" t="s">
        <v>17</v>
      </c>
      <c r="E62" s="247"/>
      <c r="F62" s="247"/>
      <c r="G62" s="249" t="s">
        <v>17</v>
      </c>
      <c r="H62" s="249"/>
      <c r="I62" s="71"/>
      <c r="J62" s="113"/>
      <c r="K62" s="251"/>
      <c r="L62" s="47"/>
      <c r="M62" s="92"/>
      <c r="N62" s="84">
        <f xml:space="preserve"> IF(G61=Tabelle4!A$14,0.25,IF(G61=Tabelle4!A$15,IF(OR(VLOOKUP($D$5,'ALT 2024_26'!$A$1:$J$273,10,FALSE)="ja",AND($S$15="ja",OR(D61=Tabelle4!$C$3,D61=Tabelle4!$C$4))),0.35,0.3),0))</f>
        <v>0</v>
      </c>
      <c r="O62" s="86" t="s">
        <v>114</v>
      </c>
      <c r="P62" s="48"/>
      <c r="Q62" s="94" t="str">
        <f>IF(AND(N61&lt;&gt;"",P61&lt;&gt;"",P62&gt;0,N62=0.3),MIN(P62,H61*IF(G62="hin und zurück",2,1))*0.05,"")</f>
        <v/>
      </c>
      <c r="R62" s="187"/>
      <c r="S62" s="188"/>
      <c r="T62" s="201"/>
      <c r="U62" s="215"/>
      <c r="V62" s="203"/>
      <c r="W62" s="207"/>
      <c r="Z62" s="50">
        <f>VLOOKUP(D62,Tabelle4!C$1:D$5,2,FALSE)</f>
        <v>0</v>
      </c>
      <c r="AA62" s="50"/>
      <c r="AE62" s="89">
        <f>M62</f>
        <v>0</v>
      </c>
    </row>
    <row r="63" spans="1:31" ht="10.5" customHeight="1" x14ac:dyDescent="0.3">
      <c r="A63" s="263">
        <v>21</v>
      </c>
      <c r="B63" s="248" t="str">
        <f>IF(C63="","---",(IF(WEEKDAY(C63,2)=1,"Mo",(IF(WEEKDAY(C63,2)=2,"Di",(IF(WEEKDAY(C63,2)=3,"Mi",(IF(WEEKDAY(C63,2)=4,"Do",(IF(WEEKDAY(C63,2)=5,"Fr",(IF(WEEKDAY(C63,2)=6,"Sa","So")))))))))))))</f>
        <v>---</v>
      </c>
      <c r="C63" s="196"/>
      <c r="D63" s="258" t="s">
        <v>17</v>
      </c>
      <c r="E63" s="258"/>
      <c r="F63" s="258"/>
      <c r="G63" s="76" t="s">
        <v>105</v>
      </c>
      <c r="H63" s="75" t="str">
        <f>IF(OR(D63="bitte auswählen",D64="bitte auswählen"),"wird ausgefüllt",IF(AND(D63=Tabelle4!$C$2,D64=Tabelle4!K$2),$G$9,IF(AND(D63=Tabelle4!C$3,D64=Tabelle4!K$2),$G$10,IF(AND(D63=Tabelle4!C$2,D64=Tabelle4!K$3),$G$11,IF(AND(D63=Tabelle4!C$3,D64=Tabelle4!K$3),$G$12,"bitte angeben")))))</f>
        <v>wird ausgefüllt</v>
      </c>
      <c r="I63" s="254" t="s">
        <v>17</v>
      </c>
      <c r="J63" s="255"/>
      <c r="K63" s="250"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198"/>
      <c r="Q63" s="199"/>
      <c r="R63" s="51"/>
      <c r="S63" s="52"/>
      <c r="T63" s="200" t="str">
        <f>IF(AC63=1,"1","")&amp;IF(AA63=1,"2","")</f>
        <v/>
      </c>
      <c r="U63" s="214" t="str">
        <f>IF(OR(X63=0,$A$15="Die obigen Angaben in den Zeilen 5 bis 10 sind noch unvollständig"),"---",(N63*N64+IF(Q64="",0,Q64)+S63)*X63*AB63)</f>
        <v>---</v>
      </c>
      <c r="V63" s="202" t="str">
        <f>IF(OR(B63="---",D63="bitte auswählen",D64="bitte auswählen",I63="bitte auswählen",$A$14="Die obigen Angaben in den Zeilen 5 bis 10 sind noch unvollständig"),"---",AB63*X63*IF(AND(L63&lt;&gt;"",L64&lt;&gt;""),1,0)*IF(AD63=1,M63,MIN(M63,IF(M64="",0,M64)))+IF(I64=Tabelle4!$D$12,MIN(95,IF(J64="",0,J64)),0))</f>
        <v>---</v>
      </c>
      <c r="W63" s="206"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63"/>
      <c r="B64" s="248"/>
      <c r="C64" s="197"/>
      <c r="D64" s="247" t="s">
        <v>17</v>
      </c>
      <c r="E64" s="247"/>
      <c r="F64" s="247"/>
      <c r="G64" s="249" t="s">
        <v>17</v>
      </c>
      <c r="H64" s="249"/>
      <c r="I64" s="71"/>
      <c r="J64" s="113"/>
      <c r="K64" s="251"/>
      <c r="L64" s="47"/>
      <c r="M64" s="92"/>
      <c r="N64" s="84">
        <f xml:space="preserve"> IF(G63=Tabelle4!A$14,0.25,IF(G63=Tabelle4!A$15,IF(OR(VLOOKUP($D$5,'ALT 2024_26'!$A$1:$J$273,10,FALSE)="ja",AND($S$15="ja",OR(D63=Tabelle4!$C$3,D63=Tabelle4!$C$4))),0.35,0.3),0))</f>
        <v>0</v>
      </c>
      <c r="O64" s="86" t="s">
        <v>114</v>
      </c>
      <c r="P64" s="48"/>
      <c r="Q64" s="94" t="str">
        <f>IF(AND(N63&lt;&gt;"",P63&lt;&gt;"",P64&gt;0,N64=0.3),MIN(P64,H63*IF(G64="hin und zurück",2,1))*0.05,"")</f>
        <v/>
      </c>
      <c r="R64" s="187"/>
      <c r="S64" s="188"/>
      <c r="T64" s="201"/>
      <c r="U64" s="215"/>
      <c r="V64" s="203"/>
      <c r="W64" s="207"/>
      <c r="Z64" s="50">
        <f>VLOOKUP(D64,Tabelle4!C$1:D$5,2,FALSE)</f>
        <v>0</v>
      </c>
      <c r="AA64" s="50"/>
      <c r="AE64" s="89">
        <f>M64</f>
        <v>0</v>
      </c>
    </row>
    <row r="65" spans="1:31" ht="10.5" customHeight="1" x14ac:dyDescent="0.3">
      <c r="A65" s="263">
        <v>22</v>
      </c>
      <c r="B65" s="248" t="str">
        <f>IF(C65="","---",(IF(WEEKDAY(C65,2)=1,"Mo",(IF(WEEKDAY(C65,2)=2,"Di",(IF(WEEKDAY(C65,2)=3,"Mi",(IF(WEEKDAY(C65,2)=4,"Do",(IF(WEEKDAY(C65,2)=5,"Fr",(IF(WEEKDAY(C65,2)=6,"Sa","So")))))))))))))</f>
        <v>---</v>
      </c>
      <c r="C65" s="196"/>
      <c r="D65" s="258" t="s">
        <v>17</v>
      </c>
      <c r="E65" s="258"/>
      <c r="F65" s="258"/>
      <c r="G65" s="76" t="s">
        <v>105</v>
      </c>
      <c r="H65" s="75" t="str">
        <f>IF(OR(D65="bitte auswählen",D66="bitte auswählen"),"wird ausgefüllt",IF(AND(D65=Tabelle4!$C$2,D66=Tabelle4!K$2),$G$9,IF(AND(D65=Tabelle4!C$3,D66=Tabelle4!K$2),$G$10,IF(AND(D65=Tabelle4!C$2,D66=Tabelle4!K$3),$G$11,IF(AND(D65=Tabelle4!C$3,D66=Tabelle4!K$3),$G$12,"bitte angeben")))))</f>
        <v>wird ausgefüllt</v>
      </c>
      <c r="I65" s="254" t="s">
        <v>17</v>
      </c>
      <c r="J65" s="255"/>
      <c r="K65" s="250"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198"/>
      <c r="Q65" s="199"/>
      <c r="R65" s="51"/>
      <c r="S65" s="52"/>
      <c r="T65" s="200" t="str">
        <f>IF(AC65=1,"1","")&amp;IF(AA65=1,"2","")</f>
        <v/>
      </c>
      <c r="U65" s="214" t="str">
        <f>IF(OR(X65=0,$A$15="Die obigen Angaben in den Zeilen 5 bis 10 sind noch unvollständig"),"---",(N65*N66+IF(Q66="",0,Q66)+S65)*X65*AB65)</f>
        <v>---</v>
      </c>
      <c r="V65" s="202" t="str">
        <f>IF(OR(B65="---",D65="bitte auswählen",D66="bitte auswählen",I65="bitte auswählen",$A$14="Die obigen Angaben in den Zeilen 5 bis 10 sind noch unvollständig"),"---",AB65*X65*IF(AND(L65&lt;&gt;"",L66&lt;&gt;""),1,0)*IF(AD65=1,M65,MIN(M65,IF(M66="",0,M66)))+IF(I66=Tabelle4!$D$12,MIN(95,IF(J66="",0,J66)),0))</f>
        <v>---</v>
      </c>
      <c r="W65" s="206"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63"/>
      <c r="B66" s="248"/>
      <c r="C66" s="197"/>
      <c r="D66" s="247" t="s">
        <v>17</v>
      </c>
      <c r="E66" s="247"/>
      <c r="F66" s="247"/>
      <c r="G66" s="249" t="s">
        <v>17</v>
      </c>
      <c r="H66" s="249"/>
      <c r="I66" s="71"/>
      <c r="J66" s="113"/>
      <c r="K66" s="251"/>
      <c r="L66" s="47"/>
      <c r="M66" s="92"/>
      <c r="N66" s="84">
        <f xml:space="preserve"> IF(G65=Tabelle4!A$14,0.25,IF(G65=Tabelle4!A$15,IF(OR(VLOOKUP($D$5,'ALT 2024_26'!$A$1:$J$273,10,FALSE)="ja",AND($S$15="ja",OR(D65=Tabelle4!$C$3,D65=Tabelle4!$C$4))),0.35,0.3),0))</f>
        <v>0</v>
      </c>
      <c r="O66" s="86" t="s">
        <v>114</v>
      </c>
      <c r="P66" s="48"/>
      <c r="Q66" s="94" t="str">
        <f>IF(AND(N65&lt;&gt;"",P65&lt;&gt;"",P66&gt;0,N66=0.3),MIN(P66,H65*IF(G66="hin und zurück",2,1))*0.05,"")</f>
        <v/>
      </c>
      <c r="R66" s="187"/>
      <c r="S66" s="188"/>
      <c r="T66" s="201"/>
      <c r="U66" s="215"/>
      <c r="V66" s="203"/>
      <c r="W66" s="207"/>
      <c r="Z66" s="50">
        <f>VLOOKUP(D66,Tabelle4!C$1:D$5,2,FALSE)</f>
        <v>0</v>
      </c>
      <c r="AA66" s="50"/>
      <c r="AE66" s="89">
        <f>M66</f>
        <v>0</v>
      </c>
    </row>
    <row r="67" spans="1:31" ht="10.5" customHeight="1" x14ac:dyDescent="0.3">
      <c r="A67" s="263">
        <v>23</v>
      </c>
      <c r="B67" s="248" t="str">
        <f>IF(C67="","---",(IF(WEEKDAY(C67,2)=1,"Mo",(IF(WEEKDAY(C67,2)=2,"Di",(IF(WEEKDAY(C67,2)=3,"Mi",(IF(WEEKDAY(C67,2)=4,"Do",(IF(WEEKDAY(C67,2)=5,"Fr",(IF(WEEKDAY(C67,2)=6,"Sa","So")))))))))))))</f>
        <v>---</v>
      </c>
      <c r="C67" s="196"/>
      <c r="D67" s="258" t="s">
        <v>17</v>
      </c>
      <c r="E67" s="258"/>
      <c r="F67" s="258"/>
      <c r="G67" s="76" t="s">
        <v>105</v>
      </c>
      <c r="H67" s="75" t="str">
        <f>IF(OR(D67="bitte auswählen",D68="bitte auswählen"),"wird ausgefüllt",IF(AND(D67=Tabelle4!$C$2,D68=Tabelle4!K$2),$G$9,IF(AND(D67=Tabelle4!C$3,D68=Tabelle4!K$2),$G$10,IF(AND(D67=Tabelle4!C$2,D68=Tabelle4!K$3),$G$11,IF(AND(D67=Tabelle4!C$3,D68=Tabelle4!K$3),$G$12,"bitte angeben")))))</f>
        <v>wird ausgefüllt</v>
      </c>
      <c r="I67" s="254" t="s">
        <v>17</v>
      </c>
      <c r="J67" s="255"/>
      <c r="K67" s="250"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198"/>
      <c r="Q67" s="199"/>
      <c r="R67" s="51"/>
      <c r="S67" s="52"/>
      <c r="T67" s="200" t="str">
        <f>IF(AC67=1,"1","")&amp;IF(AA67=1,"2","")</f>
        <v/>
      </c>
      <c r="U67" s="214" t="str">
        <f>IF(OR(X67=0,$A$15="Die obigen Angaben in den Zeilen 5 bis 10 sind noch unvollständig"),"---",(N67*N68+IF(Q68="",0,Q68)+S67)*X67*AB67)</f>
        <v>---</v>
      </c>
      <c r="V67" s="202" t="str">
        <f>IF(OR(B67="---",D67="bitte auswählen",D68="bitte auswählen",I67="bitte auswählen",$A$14="Die obigen Angaben in den Zeilen 5 bis 10 sind noch unvollständig"),"---",AB67*X67*IF(AND(L67&lt;&gt;"",L68&lt;&gt;""),1,0)*IF(AD67=1,M67,MIN(M67,IF(M68="",0,M68)))+IF(I68=Tabelle4!$D$12,MIN(95,IF(J68="",0,J68)),0))</f>
        <v>---</v>
      </c>
      <c r="W67" s="206"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63"/>
      <c r="B68" s="248"/>
      <c r="C68" s="197"/>
      <c r="D68" s="247" t="s">
        <v>17</v>
      </c>
      <c r="E68" s="247"/>
      <c r="F68" s="247"/>
      <c r="G68" s="249" t="s">
        <v>17</v>
      </c>
      <c r="H68" s="249"/>
      <c r="I68" s="71"/>
      <c r="J68" s="113"/>
      <c r="K68" s="251"/>
      <c r="L68" s="47"/>
      <c r="M68" s="92"/>
      <c r="N68" s="84">
        <f xml:space="preserve"> IF(G67=Tabelle4!A$14,0.25,IF(G67=Tabelle4!A$15,IF(OR(VLOOKUP($D$5,'ALT 2024_26'!$A$1:$J$273,10,FALSE)="ja",AND($S$15="ja",OR(D67=Tabelle4!$C$3,D67=Tabelle4!$C$4))),0.35,0.3),0))</f>
        <v>0</v>
      </c>
      <c r="O68" s="86" t="s">
        <v>114</v>
      </c>
      <c r="P68" s="48"/>
      <c r="Q68" s="94" t="str">
        <f>IF(AND(N67&lt;&gt;"",P67&lt;&gt;"",P68&gt;0,N68=0.3),MIN(P68,H67*IF(G68="hin und zurück",2,1))*0.05,"")</f>
        <v/>
      </c>
      <c r="R68" s="187"/>
      <c r="S68" s="188"/>
      <c r="T68" s="201"/>
      <c r="U68" s="215"/>
      <c r="V68" s="203"/>
      <c r="W68" s="207"/>
      <c r="Z68" s="50">
        <f>VLOOKUP(D68,Tabelle4!C$1:D$5,2,FALSE)</f>
        <v>0</v>
      </c>
      <c r="AA68" s="50"/>
      <c r="AE68" s="89">
        <f>M68</f>
        <v>0</v>
      </c>
    </row>
    <row r="69" spans="1:31" ht="10.5" customHeight="1" x14ac:dyDescent="0.3">
      <c r="A69" s="263">
        <v>24</v>
      </c>
      <c r="B69" s="248" t="str">
        <f>IF(C69="","---",(IF(WEEKDAY(C69,2)=1,"Mo",(IF(WEEKDAY(C69,2)=2,"Di",(IF(WEEKDAY(C69,2)=3,"Mi",(IF(WEEKDAY(C69,2)=4,"Do",(IF(WEEKDAY(C69,2)=5,"Fr",(IF(WEEKDAY(C69,2)=6,"Sa","So")))))))))))))</f>
        <v>---</v>
      </c>
      <c r="C69" s="196"/>
      <c r="D69" s="258" t="s">
        <v>17</v>
      </c>
      <c r="E69" s="258"/>
      <c r="F69" s="258"/>
      <c r="G69" s="76" t="s">
        <v>105</v>
      </c>
      <c r="H69" s="75" t="str">
        <f>IF(OR(D69="bitte auswählen",D70="bitte auswählen"),"wird ausgefüllt",IF(AND(D69=Tabelle4!$C$2,D70=Tabelle4!K$2),$G$9,IF(AND(D69=Tabelle4!C$3,D70=Tabelle4!K$2),$G$10,IF(AND(D69=Tabelle4!C$2,D70=Tabelle4!K$3),$G$11,IF(AND(D69=Tabelle4!C$3,D70=Tabelle4!K$3),$G$12,"bitte angeben")))))</f>
        <v>wird ausgefüllt</v>
      </c>
      <c r="I69" s="254" t="s">
        <v>17</v>
      </c>
      <c r="J69" s="255"/>
      <c r="K69" s="250"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198"/>
      <c r="Q69" s="199"/>
      <c r="R69" s="51"/>
      <c r="S69" s="52"/>
      <c r="T69" s="200" t="str">
        <f>IF(AC69=1,"1","")&amp;IF(AA69=1,"2","")</f>
        <v/>
      </c>
      <c r="U69" s="214" t="str">
        <f>IF(OR(X69=0,$A$15="Die obigen Angaben in den Zeilen 5 bis 10 sind noch unvollständig"),"---",(N69*N70+IF(Q70="",0,Q70)+S69)*X69*AB69)</f>
        <v>---</v>
      </c>
      <c r="V69" s="202" t="str">
        <f>IF(OR(B69="---",D69="bitte auswählen",D70="bitte auswählen",I69="bitte auswählen",$A$14="Die obigen Angaben in den Zeilen 5 bis 10 sind noch unvollständig"),"---",AB69*X69*IF(AND(L69&lt;&gt;"",L70&lt;&gt;""),1,0)*IF(AD69=1,M69,MIN(M69,IF(M70="",0,M70)))+IF(I70=Tabelle4!$D$12,MIN(95,IF(J70="",0,J70)),0))</f>
        <v>---</v>
      </c>
      <c r="W69" s="206"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63"/>
      <c r="B70" s="248"/>
      <c r="C70" s="197"/>
      <c r="D70" s="247" t="s">
        <v>17</v>
      </c>
      <c r="E70" s="247"/>
      <c r="F70" s="247"/>
      <c r="G70" s="249" t="s">
        <v>17</v>
      </c>
      <c r="H70" s="249"/>
      <c r="I70" s="71"/>
      <c r="J70" s="113"/>
      <c r="K70" s="251"/>
      <c r="L70" s="47"/>
      <c r="M70" s="92"/>
      <c r="N70" s="84">
        <f xml:space="preserve"> IF(G69=Tabelle4!A$14,0.25,IF(G69=Tabelle4!A$15,IF(OR(VLOOKUP($D$5,'ALT 2024_26'!$A$1:$J$273,10,FALSE)="ja",AND($S$15="ja",OR(D69=Tabelle4!$C$3,D69=Tabelle4!$C$4))),0.35,0.3),0))</f>
        <v>0</v>
      </c>
      <c r="O70" s="86" t="s">
        <v>114</v>
      </c>
      <c r="P70" s="48"/>
      <c r="Q70" s="94" t="str">
        <f>IF(AND(N69&lt;&gt;"",P69&lt;&gt;"",P70&gt;0,N70=0.3),MIN(P70,H69*IF(G70="hin und zurück",2,1))*0.05,"")</f>
        <v/>
      </c>
      <c r="R70" s="187"/>
      <c r="S70" s="188"/>
      <c r="T70" s="201"/>
      <c r="U70" s="215"/>
      <c r="V70" s="203"/>
      <c r="W70" s="207"/>
      <c r="Z70" s="50">
        <f>VLOOKUP(D70,Tabelle4!C$1:D$5,2,FALSE)</f>
        <v>0</v>
      </c>
      <c r="AA70" s="50"/>
      <c r="AE70" s="89">
        <f>M70</f>
        <v>0</v>
      </c>
    </row>
    <row r="71" spans="1:31" ht="10.5" customHeight="1" x14ac:dyDescent="0.3">
      <c r="A71" s="263">
        <v>25</v>
      </c>
      <c r="B71" s="248" t="str">
        <f>IF(C71="","---",(IF(WEEKDAY(C71,2)=1,"Mo",(IF(WEEKDAY(C71,2)=2,"Di",(IF(WEEKDAY(C71,2)=3,"Mi",(IF(WEEKDAY(C71,2)=4,"Do",(IF(WEEKDAY(C71,2)=5,"Fr",(IF(WEEKDAY(C71,2)=6,"Sa","So")))))))))))))</f>
        <v>---</v>
      </c>
      <c r="C71" s="196"/>
      <c r="D71" s="258" t="s">
        <v>17</v>
      </c>
      <c r="E71" s="258"/>
      <c r="F71" s="258"/>
      <c r="G71" s="76" t="s">
        <v>105</v>
      </c>
      <c r="H71" s="75" t="str">
        <f>IF(OR(D71="bitte auswählen",D72="bitte auswählen"),"wird ausgefüllt",IF(AND(D71=Tabelle4!$C$2,D72=Tabelle4!K$2),$G$9,IF(AND(D71=Tabelle4!C$3,D72=Tabelle4!K$2),$G$10,IF(AND(D71=Tabelle4!C$2,D72=Tabelle4!K$3),$G$11,IF(AND(D71=Tabelle4!C$3,D72=Tabelle4!K$3),$G$12,"bitte angeben")))))</f>
        <v>wird ausgefüllt</v>
      </c>
      <c r="I71" s="254" t="s">
        <v>17</v>
      </c>
      <c r="J71" s="255"/>
      <c r="K71" s="250"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198"/>
      <c r="Q71" s="199"/>
      <c r="R71" s="51"/>
      <c r="S71" s="52"/>
      <c r="T71" s="200" t="str">
        <f>IF(AC71=1,"1","")&amp;IF(AA71=1,"2","")</f>
        <v/>
      </c>
      <c r="U71" s="214" t="str">
        <f>IF(OR(X71=0,$A$15="Die obigen Angaben in den Zeilen 5 bis 10 sind noch unvollständig"),"---",(N71*N72+IF(Q72="",0,Q72)+S71)*X71*AB71)</f>
        <v>---</v>
      </c>
      <c r="V71" s="202" t="str">
        <f>IF(OR(B71="---",D71="bitte auswählen",D72="bitte auswählen",I71="bitte auswählen",$A$14="Die obigen Angaben in den Zeilen 5 bis 10 sind noch unvollständig"),"---",AB71*X71*IF(AND(L71&lt;&gt;"",L72&lt;&gt;""),1,0)*IF(AD71=1,M71,MIN(M71,IF(M72="",0,M72)))+IF(I72=Tabelle4!$D$12,MIN(95,IF(J72="",0,J72)),0))</f>
        <v>---</v>
      </c>
      <c r="W71" s="206"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63"/>
      <c r="B72" s="248"/>
      <c r="C72" s="197"/>
      <c r="D72" s="247" t="s">
        <v>17</v>
      </c>
      <c r="E72" s="247"/>
      <c r="F72" s="247"/>
      <c r="G72" s="249" t="s">
        <v>17</v>
      </c>
      <c r="H72" s="249"/>
      <c r="I72" s="71"/>
      <c r="J72" s="113"/>
      <c r="K72" s="251"/>
      <c r="L72" s="47"/>
      <c r="M72" s="92"/>
      <c r="N72" s="84">
        <f xml:space="preserve"> IF(G71=Tabelle4!A$14,0.25,IF(G71=Tabelle4!A$15,IF(OR(VLOOKUP($D$5,'ALT 2024_26'!$A$1:$J$273,10,FALSE)="ja",AND($S$15="ja",OR(D71=Tabelle4!$C$3,D71=Tabelle4!$C$4))),0.35,0.3),0))</f>
        <v>0</v>
      </c>
      <c r="O72" s="86" t="s">
        <v>114</v>
      </c>
      <c r="P72" s="48"/>
      <c r="Q72" s="94" t="str">
        <f>IF(AND(N71&lt;&gt;"",P71&lt;&gt;"",P72&gt;0,N72=0.3),MIN(P72,H71*IF(G72="hin und zurück",2,1))*0.05,"")</f>
        <v/>
      </c>
      <c r="R72" s="187"/>
      <c r="S72" s="188"/>
      <c r="T72" s="201"/>
      <c r="U72" s="215"/>
      <c r="V72" s="203"/>
      <c r="W72" s="207"/>
      <c r="Z72" s="50">
        <f>VLOOKUP(D72,Tabelle4!C$1:D$5,2,FALSE)</f>
        <v>0</v>
      </c>
      <c r="AA72" s="50"/>
      <c r="AE72" s="89">
        <f>M72</f>
        <v>0</v>
      </c>
    </row>
    <row r="73" spans="1:31" ht="10.5" customHeight="1" x14ac:dyDescent="0.3">
      <c r="A73" s="263">
        <v>26</v>
      </c>
      <c r="B73" s="248" t="str">
        <f>IF(C73="","---",(IF(WEEKDAY(C73,2)=1,"Mo",(IF(WEEKDAY(C73,2)=2,"Di",(IF(WEEKDAY(C73,2)=3,"Mi",(IF(WEEKDAY(C73,2)=4,"Do",(IF(WEEKDAY(C73,2)=5,"Fr",(IF(WEEKDAY(C73,2)=6,"Sa","So")))))))))))))</f>
        <v>---</v>
      </c>
      <c r="C73" s="196"/>
      <c r="D73" s="258" t="s">
        <v>17</v>
      </c>
      <c r="E73" s="258"/>
      <c r="F73" s="258"/>
      <c r="G73" s="76" t="s">
        <v>105</v>
      </c>
      <c r="H73" s="75" t="str">
        <f>IF(OR(D73="bitte auswählen",D74="bitte auswählen"),"wird ausgefüllt",IF(AND(D73=Tabelle4!$C$2,D74=Tabelle4!K$2),$G$9,IF(AND(D73=Tabelle4!C$3,D74=Tabelle4!K$2),$G$10,IF(AND(D73=Tabelle4!C$2,D74=Tabelle4!K$3),$G$11,IF(AND(D73=Tabelle4!C$3,D74=Tabelle4!K$3),$G$12,"bitte angeben")))))</f>
        <v>wird ausgefüllt</v>
      </c>
      <c r="I73" s="254" t="s">
        <v>17</v>
      </c>
      <c r="J73" s="255"/>
      <c r="K73" s="250"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198"/>
      <c r="Q73" s="199"/>
      <c r="R73" s="51"/>
      <c r="S73" s="52"/>
      <c r="T73" s="200" t="str">
        <f>IF(AC73=1,"1","")&amp;IF(AA73=1,"2","")</f>
        <v/>
      </c>
      <c r="U73" s="214" t="str">
        <f>IF(OR(X73=0,$A$15="Die obigen Angaben in den Zeilen 5 bis 10 sind noch unvollständig"),"---",(N73*N74+IF(Q74="",0,Q74)+S73)*X73*AB73)</f>
        <v>---</v>
      </c>
      <c r="V73" s="202" t="str">
        <f>IF(OR(B73="---",D73="bitte auswählen",D74="bitte auswählen",I73="bitte auswählen",$A$14="Die obigen Angaben in den Zeilen 5 bis 10 sind noch unvollständig"),"---",AB73*X73*IF(AND(L73&lt;&gt;"",L74&lt;&gt;""),1,0)*IF(AD73=1,M73,MIN(M73,IF(M74="",0,M74)))+IF(I74=Tabelle4!$D$12,MIN(95,IF(J74="",0,J74)),0))</f>
        <v>---</v>
      </c>
      <c r="W73" s="206"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63"/>
      <c r="B74" s="248"/>
      <c r="C74" s="197"/>
      <c r="D74" s="247" t="s">
        <v>17</v>
      </c>
      <c r="E74" s="247"/>
      <c r="F74" s="247"/>
      <c r="G74" s="249" t="s">
        <v>17</v>
      </c>
      <c r="H74" s="249"/>
      <c r="I74" s="71"/>
      <c r="J74" s="113"/>
      <c r="K74" s="251"/>
      <c r="L74" s="47"/>
      <c r="M74" s="92"/>
      <c r="N74" s="84">
        <f xml:space="preserve"> IF(G73=Tabelle4!A$14,0.25,IF(G73=Tabelle4!A$15,IF(OR(VLOOKUP($D$5,'ALT 2024_26'!$A$1:$J$273,10,FALSE)="ja",AND($S$15="ja",OR(D73=Tabelle4!$C$3,D73=Tabelle4!$C$4))),0.35,0.3),0))</f>
        <v>0</v>
      </c>
      <c r="O74" s="86" t="s">
        <v>114</v>
      </c>
      <c r="P74" s="48"/>
      <c r="Q74" s="94" t="str">
        <f>IF(AND(N73&lt;&gt;"",P73&lt;&gt;"",P74&gt;0,N74=0.3),MIN(P74,H73*IF(G74="hin und zurück",2,1))*0.05,"")</f>
        <v/>
      </c>
      <c r="R74" s="187"/>
      <c r="S74" s="188"/>
      <c r="T74" s="201"/>
      <c r="U74" s="215"/>
      <c r="V74" s="203"/>
      <c r="W74" s="207"/>
      <c r="Z74" s="50">
        <f>VLOOKUP(D74,Tabelle4!C$1:D$5,2,FALSE)</f>
        <v>0</v>
      </c>
      <c r="AA74" s="50"/>
      <c r="AE74" s="89">
        <f>M74</f>
        <v>0</v>
      </c>
    </row>
    <row r="75" spans="1:31" ht="10.5" customHeight="1" x14ac:dyDescent="0.3">
      <c r="A75" s="263">
        <v>27</v>
      </c>
      <c r="B75" s="248" t="str">
        <f>IF(C75="","---",(IF(WEEKDAY(C75,2)=1,"Mo",(IF(WEEKDAY(C75,2)=2,"Di",(IF(WEEKDAY(C75,2)=3,"Mi",(IF(WEEKDAY(C75,2)=4,"Do",(IF(WEEKDAY(C75,2)=5,"Fr",(IF(WEEKDAY(C75,2)=6,"Sa","So")))))))))))))</f>
        <v>---</v>
      </c>
      <c r="C75" s="196"/>
      <c r="D75" s="258" t="s">
        <v>17</v>
      </c>
      <c r="E75" s="258"/>
      <c r="F75" s="258"/>
      <c r="G75" s="76" t="s">
        <v>105</v>
      </c>
      <c r="H75" s="75" t="str">
        <f>IF(OR(D75="bitte auswählen",D76="bitte auswählen"),"wird ausgefüllt",IF(AND(D75=Tabelle4!$C$2,D76=Tabelle4!K$2),$G$9,IF(AND(D75=Tabelle4!C$3,D76=Tabelle4!K$2),$G$10,IF(AND(D75=Tabelle4!C$2,D76=Tabelle4!K$3),$G$11,IF(AND(D75=Tabelle4!C$3,D76=Tabelle4!K$3),$G$12,"bitte angeben")))))</f>
        <v>wird ausgefüllt</v>
      </c>
      <c r="I75" s="254" t="s">
        <v>17</v>
      </c>
      <c r="J75" s="255"/>
      <c r="K75" s="250"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198"/>
      <c r="Q75" s="199"/>
      <c r="R75" s="51"/>
      <c r="S75" s="52"/>
      <c r="T75" s="200" t="str">
        <f>IF(AC75=1,"1","")&amp;IF(AA75=1,"2","")</f>
        <v/>
      </c>
      <c r="U75" s="214" t="str">
        <f>IF(OR(X75=0,$A$15="Die obigen Angaben in den Zeilen 5 bis 10 sind noch unvollständig"),"---",(N75*N76+IF(Q76="",0,Q76)+S75)*X75*AB75)</f>
        <v>---</v>
      </c>
      <c r="V75" s="202" t="str">
        <f>IF(OR(B75="---",D75="bitte auswählen",D76="bitte auswählen",I75="bitte auswählen",$A$14="Die obigen Angaben in den Zeilen 5 bis 10 sind noch unvollständig"),"---",AB75*X75*IF(AND(L75&lt;&gt;"",L76&lt;&gt;""),1,0)*IF(AD75=1,M75,MIN(M75,IF(M76="",0,M76)))+IF(I76=Tabelle4!$D$12,MIN(95,IF(J76="",0,J76)),0))</f>
        <v>---</v>
      </c>
      <c r="W75" s="206"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63"/>
      <c r="B76" s="248"/>
      <c r="C76" s="197"/>
      <c r="D76" s="247" t="s">
        <v>17</v>
      </c>
      <c r="E76" s="247"/>
      <c r="F76" s="247"/>
      <c r="G76" s="249" t="s">
        <v>17</v>
      </c>
      <c r="H76" s="249"/>
      <c r="I76" s="71"/>
      <c r="J76" s="113"/>
      <c r="K76" s="251"/>
      <c r="L76" s="47"/>
      <c r="M76" s="92"/>
      <c r="N76" s="84">
        <f xml:space="preserve"> IF(G75=Tabelle4!A$14,0.25,IF(G75=Tabelle4!A$15,IF(OR(VLOOKUP($D$5,'ALT 2024_26'!$A$1:$J$273,10,FALSE)="ja",AND($S$15="ja",OR(D75=Tabelle4!$C$3,D75=Tabelle4!$C$4))),0.35,0.3),0))</f>
        <v>0</v>
      </c>
      <c r="O76" s="86" t="s">
        <v>114</v>
      </c>
      <c r="P76" s="48"/>
      <c r="Q76" s="94" t="str">
        <f>IF(AND(N75&lt;&gt;"",P75&lt;&gt;"",P76&gt;0,N76=0.3),MIN(P76,H75*IF(G76="hin und zurück",2,1))*0.05,"")</f>
        <v/>
      </c>
      <c r="R76" s="187"/>
      <c r="S76" s="188"/>
      <c r="T76" s="201"/>
      <c r="U76" s="215"/>
      <c r="V76" s="203"/>
      <c r="W76" s="207"/>
      <c r="Z76" s="50">
        <f>VLOOKUP(D76,Tabelle4!C$1:D$5,2,FALSE)</f>
        <v>0</v>
      </c>
      <c r="AA76" s="50"/>
      <c r="AE76" s="89">
        <f>M76</f>
        <v>0</v>
      </c>
    </row>
    <row r="77" spans="1:31" ht="10.5" customHeight="1" x14ac:dyDescent="0.3">
      <c r="A77" s="263">
        <v>28</v>
      </c>
      <c r="B77" s="248" t="str">
        <f>IF(C77="","---",(IF(WEEKDAY(C77,2)=1,"Mo",(IF(WEEKDAY(C77,2)=2,"Di",(IF(WEEKDAY(C77,2)=3,"Mi",(IF(WEEKDAY(C77,2)=4,"Do",(IF(WEEKDAY(C77,2)=5,"Fr",(IF(WEEKDAY(C77,2)=6,"Sa","So")))))))))))))</f>
        <v>---</v>
      </c>
      <c r="C77" s="196"/>
      <c r="D77" s="258" t="s">
        <v>17</v>
      </c>
      <c r="E77" s="258"/>
      <c r="F77" s="258"/>
      <c r="G77" s="76" t="s">
        <v>105</v>
      </c>
      <c r="H77" s="75" t="str">
        <f>IF(OR(D77="bitte auswählen",D78="bitte auswählen"),"wird ausgefüllt",IF(AND(D77=Tabelle4!$C$2,D78=Tabelle4!K$2),$G$9,IF(AND(D77=Tabelle4!C$3,D78=Tabelle4!K$2),$G$10,IF(AND(D77=Tabelle4!C$2,D78=Tabelle4!K$3),$G$11,IF(AND(D77=Tabelle4!C$3,D78=Tabelle4!K$3),$G$12,"bitte angeben")))))</f>
        <v>wird ausgefüllt</v>
      </c>
      <c r="I77" s="254" t="s">
        <v>17</v>
      </c>
      <c r="J77" s="255"/>
      <c r="K77" s="250"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198"/>
      <c r="Q77" s="199"/>
      <c r="R77" s="51"/>
      <c r="S77" s="52"/>
      <c r="T77" s="200" t="str">
        <f>IF(AC77=1,"1","")&amp;IF(AA77=1,"2","")</f>
        <v/>
      </c>
      <c r="U77" s="214" t="str">
        <f>IF(OR(X77=0,$A$15="Die obigen Angaben in den Zeilen 5 bis 10 sind noch unvollständig"),"---",(N77*N78+IF(Q78="",0,Q78)+S77)*X77*AB77)</f>
        <v>---</v>
      </c>
      <c r="V77" s="202" t="str">
        <f>IF(OR(B77="---",D77="bitte auswählen",D78="bitte auswählen",I77="bitte auswählen",$A$14="Die obigen Angaben in den Zeilen 5 bis 10 sind noch unvollständig"),"---",AB77*X77*IF(AND(L77&lt;&gt;"",L78&lt;&gt;""),1,0)*IF(AD77=1,M77,MIN(M77,IF(M78="",0,M78)))+IF(I78=Tabelle4!$D$12,MIN(95,IF(J78="",0,J78)),0))</f>
        <v>---</v>
      </c>
      <c r="W77" s="206"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63"/>
      <c r="B78" s="248"/>
      <c r="C78" s="197"/>
      <c r="D78" s="247" t="s">
        <v>17</v>
      </c>
      <c r="E78" s="247"/>
      <c r="F78" s="247"/>
      <c r="G78" s="249" t="s">
        <v>17</v>
      </c>
      <c r="H78" s="249"/>
      <c r="I78" s="71"/>
      <c r="J78" s="113"/>
      <c r="K78" s="251"/>
      <c r="L78" s="47"/>
      <c r="M78" s="92"/>
      <c r="N78" s="84">
        <f xml:space="preserve"> IF(G77=Tabelle4!A$14,0.25,IF(G77=Tabelle4!A$15,IF(OR(VLOOKUP($D$5,'ALT 2024_26'!$A$1:$J$273,10,FALSE)="ja",AND($S$15="ja",OR(D77=Tabelle4!$C$3,D77=Tabelle4!$C$4))),0.35,0.3),0))</f>
        <v>0</v>
      </c>
      <c r="O78" s="86" t="s">
        <v>114</v>
      </c>
      <c r="P78" s="48"/>
      <c r="Q78" s="94" t="str">
        <f>IF(AND(N77&lt;&gt;"",P77&lt;&gt;"",P78&gt;0,N78=0.3),MIN(P78,H77*IF(G78="hin und zurück",2,1))*0.05,"")</f>
        <v/>
      </c>
      <c r="R78" s="187"/>
      <c r="S78" s="188"/>
      <c r="T78" s="201"/>
      <c r="U78" s="215"/>
      <c r="V78" s="203"/>
      <c r="W78" s="207"/>
      <c r="Z78" s="50">
        <f>VLOOKUP(D78,Tabelle4!C$1:D$5,2,FALSE)</f>
        <v>0</v>
      </c>
      <c r="AA78" s="50"/>
      <c r="AE78" s="89">
        <f>M78</f>
        <v>0</v>
      </c>
    </row>
    <row r="79" spans="1:31" ht="10.5" customHeight="1" x14ac:dyDescent="0.3">
      <c r="A79" s="263">
        <v>29</v>
      </c>
      <c r="B79" s="248" t="str">
        <f>IF(C79="","---",(IF(WEEKDAY(C79,2)=1,"Mo",(IF(WEEKDAY(C79,2)=2,"Di",(IF(WEEKDAY(C79,2)=3,"Mi",(IF(WEEKDAY(C79,2)=4,"Do",(IF(WEEKDAY(C79,2)=5,"Fr",(IF(WEEKDAY(C79,2)=6,"Sa","So")))))))))))))</f>
        <v>---</v>
      </c>
      <c r="C79" s="196"/>
      <c r="D79" s="258" t="s">
        <v>17</v>
      </c>
      <c r="E79" s="258"/>
      <c r="F79" s="258"/>
      <c r="G79" s="76" t="s">
        <v>105</v>
      </c>
      <c r="H79" s="75" t="str">
        <f>IF(OR(D79="bitte auswählen",D80="bitte auswählen"),"wird ausgefüllt",IF(AND(D79=Tabelle4!$C$2,D80=Tabelle4!K$2),$G$9,IF(AND(D79=Tabelle4!C$3,D80=Tabelle4!K$2),$G$10,IF(AND(D79=Tabelle4!C$2,D80=Tabelle4!K$3),$G$11,IF(AND(D79=Tabelle4!C$3,D80=Tabelle4!K$3),$G$12,"bitte angeben")))))</f>
        <v>wird ausgefüllt</v>
      </c>
      <c r="I79" s="254" t="s">
        <v>17</v>
      </c>
      <c r="J79" s="255"/>
      <c r="K79" s="250"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198"/>
      <c r="Q79" s="199"/>
      <c r="R79" s="51"/>
      <c r="S79" s="52"/>
      <c r="T79" s="200" t="str">
        <f>IF(AC79=1,"1","")&amp;IF(AA79=1,"2","")</f>
        <v/>
      </c>
      <c r="U79" s="214" t="str">
        <f>IF(OR(X79=0,$A$15="Die obigen Angaben in den Zeilen 5 bis 10 sind noch unvollständig"),"---",(N79*N80+IF(Q80="",0,Q80)+S79)*X79*AB79)</f>
        <v>---</v>
      </c>
      <c r="V79" s="202" t="str">
        <f>IF(OR(B79="---",D79="bitte auswählen",D80="bitte auswählen",I79="bitte auswählen",$A$14="Die obigen Angaben in den Zeilen 5 bis 10 sind noch unvollständig"),"---",AB79*X79*IF(AND(L79&lt;&gt;"",L80&lt;&gt;""),1,0)*IF(AD79=1,M79,MIN(M79,IF(M80="",0,M80)))+IF(I80=Tabelle4!$D$12,MIN(95,IF(J80="",0,J80)),0))</f>
        <v>---</v>
      </c>
      <c r="W79" s="206"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63"/>
      <c r="B80" s="248"/>
      <c r="C80" s="197"/>
      <c r="D80" s="247" t="s">
        <v>17</v>
      </c>
      <c r="E80" s="247"/>
      <c r="F80" s="247"/>
      <c r="G80" s="249" t="s">
        <v>17</v>
      </c>
      <c r="H80" s="249"/>
      <c r="I80" s="71"/>
      <c r="J80" s="113"/>
      <c r="K80" s="251"/>
      <c r="L80" s="47"/>
      <c r="M80" s="92"/>
      <c r="N80" s="84">
        <f xml:space="preserve"> IF(G79=Tabelle4!A$14,0.25,IF(G79=Tabelle4!A$15,IF(OR(VLOOKUP($D$5,'ALT 2024_26'!$A$1:$J$273,10,FALSE)="ja",AND($S$15="ja",OR(D79=Tabelle4!$C$3,D79=Tabelle4!$C$4))),0.35,0.3),0))</f>
        <v>0</v>
      </c>
      <c r="O80" s="86" t="s">
        <v>114</v>
      </c>
      <c r="P80" s="48"/>
      <c r="Q80" s="94" t="str">
        <f>IF(AND(N79&lt;&gt;"",P79&lt;&gt;"",P80&gt;0,N80=0.3),MIN(P80,H79*IF(G80="hin und zurück",2,1))*0.05,"")</f>
        <v/>
      </c>
      <c r="R80" s="187"/>
      <c r="S80" s="188"/>
      <c r="T80" s="201"/>
      <c r="U80" s="215"/>
      <c r="V80" s="203"/>
      <c r="W80" s="207"/>
      <c r="Z80" s="50">
        <f>VLOOKUP(D80,Tabelle4!C$1:D$5,2,FALSE)</f>
        <v>0</v>
      </c>
      <c r="AA80" s="50"/>
      <c r="AE80" s="89">
        <f>M80</f>
        <v>0</v>
      </c>
    </row>
    <row r="81" spans="1:31" ht="10.5" customHeight="1" x14ac:dyDescent="0.3">
      <c r="A81" s="263">
        <v>30</v>
      </c>
      <c r="B81" s="248" t="str">
        <f>IF(C81="","---",(IF(WEEKDAY(C81,2)=1,"Mo",(IF(WEEKDAY(C81,2)=2,"Di",(IF(WEEKDAY(C81,2)=3,"Mi",(IF(WEEKDAY(C81,2)=4,"Do",(IF(WEEKDAY(C81,2)=5,"Fr",(IF(WEEKDAY(C81,2)=6,"Sa","So")))))))))))))</f>
        <v>---</v>
      </c>
      <c r="C81" s="196"/>
      <c r="D81" s="258" t="s">
        <v>17</v>
      </c>
      <c r="E81" s="258"/>
      <c r="F81" s="258"/>
      <c r="G81" s="76" t="s">
        <v>105</v>
      </c>
      <c r="H81" s="75" t="str">
        <f>IF(OR(D81="bitte auswählen",D82="bitte auswählen"),"wird ausgefüllt",IF(AND(D81=Tabelle4!$C$2,D82=Tabelle4!K$2),$G$9,IF(AND(D81=Tabelle4!C$3,D82=Tabelle4!K$2),$G$10,IF(AND(D81=Tabelle4!C$2,D82=Tabelle4!K$3),$G$11,IF(AND(D81=Tabelle4!C$3,D82=Tabelle4!K$3),$G$12,"bitte angeben")))))</f>
        <v>wird ausgefüllt</v>
      </c>
      <c r="I81" s="254" t="s">
        <v>17</v>
      </c>
      <c r="J81" s="255"/>
      <c r="K81" s="250"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198"/>
      <c r="Q81" s="199"/>
      <c r="R81" s="51"/>
      <c r="S81" s="52"/>
      <c r="T81" s="200" t="str">
        <f>IF(AC81=1,"1","")&amp;IF(AA81=1,"2","")</f>
        <v/>
      </c>
      <c r="U81" s="214" t="str">
        <f>IF(OR(X81=0,$A$15="Die obigen Angaben in den Zeilen 5 bis 10 sind noch unvollständig"),"---",(N81*N82+IF(Q82="",0,Q82)+S81)*X81*AB81)</f>
        <v>---</v>
      </c>
      <c r="V81" s="202" t="str">
        <f>IF(OR(B81="---",D81="bitte auswählen",D82="bitte auswählen",I81="bitte auswählen",$A$14="Die obigen Angaben in den Zeilen 5 bis 10 sind noch unvollständig"),"---",AB81*X81*IF(AND(L81&lt;&gt;"",L82&lt;&gt;""),1,0)*IF(AD81=1,M81,MIN(M81,IF(M82="",0,M82)))+IF(I82=Tabelle4!$D$12,MIN(95,IF(J82="",0,J82)),0))</f>
        <v>---</v>
      </c>
      <c r="W81" s="206"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63"/>
      <c r="B82" s="248"/>
      <c r="C82" s="197"/>
      <c r="D82" s="247" t="s">
        <v>17</v>
      </c>
      <c r="E82" s="247"/>
      <c r="F82" s="247"/>
      <c r="G82" s="249" t="s">
        <v>17</v>
      </c>
      <c r="H82" s="249"/>
      <c r="I82" s="71"/>
      <c r="J82" s="113"/>
      <c r="K82" s="251"/>
      <c r="L82" s="47"/>
      <c r="M82" s="92"/>
      <c r="N82" s="84">
        <f xml:space="preserve"> IF(G81=Tabelle4!A$14,0.25,IF(G81=Tabelle4!A$15,IF(OR(VLOOKUP($D$5,'ALT 2024_26'!$A$1:$J$273,10,FALSE)="ja",AND($S$15="ja",OR(D81=Tabelle4!$C$3,D81=Tabelle4!$C$4))),0.35,0.3),0))</f>
        <v>0</v>
      </c>
      <c r="O82" s="86" t="s">
        <v>114</v>
      </c>
      <c r="P82" s="48"/>
      <c r="Q82" s="94" t="str">
        <f>IF(AND(N81&lt;&gt;"",P81&lt;&gt;"",P82&gt;0,N82=0.3),MIN(P82,H81*IF(G82="hin und zurück",2,1))*0.05,"")</f>
        <v/>
      </c>
      <c r="R82" s="187"/>
      <c r="S82" s="188"/>
      <c r="T82" s="201"/>
      <c r="U82" s="215"/>
      <c r="V82" s="203"/>
      <c r="W82" s="207"/>
      <c r="Z82" s="50">
        <f>VLOOKUP(D82,Tabelle4!C$1:D$5,2,FALSE)</f>
        <v>0</v>
      </c>
      <c r="AA82" s="50"/>
      <c r="AE82" s="89">
        <f>M82</f>
        <v>0</v>
      </c>
    </row>
    <row r="83" spans="1:31" ht="10.5" customHeight="1" x14ac:dyDescent="0.3">
      <c r="A83" s="263">
        <v>31</v>
      </c>
      <c r="B83" s="248" t="str">
        <f>IF(C83="","---",(IF(WEEKDAY(C83,2)=1,"Mo",(IF(WEEKDAY(C83,2)=2,"Di",(IF(WEEKDAY(C83,2)=3,"Mi",(IF(WEEKDAY(C83,2)=4,"Do",(IF(WEEKDAY(C83,2)=5,"Fr",(IF(WEEKDAY(C83,2)=6,"Sa","So")))))))))))))</f>
        <v>---</v>
      </c>
      <c r="C83" s="196"/>
      <c r="D83" s="258" t="s">
        <v>17</v>
      </c>
      <c r="E83" s="258"/>
      <c r="F83" s="258"/>
      <c r="G83" s="76" t="s">
        <v>105</v>
      </c>
      <c r="H83" s="75" t="str">
        <f>IF(OR(D83="bitte auswählen",D84="bitte auswählen"),"wird ausgefüllt",IF(AND(D83=Tabelle4!$C$2,D84=Tabelle4!K$2),$G$9,IF(AND(D83=Tabelle4!C$3,D84=Tabelle4!K$2),$G$10,IF(AND(D83=Tabelle4!C$2,D84=Tabelle4!K$3),$G$11,IF(AND(D83=Tabelle4!C$3,D84=Tabelle4!K$3),$G$12,"bitte angeben")))))</f>
        <v>wird ausgefüllt</v>
      </c>
      <c r="I83" s="254" t="s">
        <v>17</v>
      </c>
      <c r="J83" s="255"/>
      <c r="K83" s="250"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198"/>
      <c r="Q83" s="199"/>
      <c r="R83" s="51"/>
      <c r="S83" s="52"/>
      <c r="T83" s="200" t="str">
        <f>IF(AC83=1,"1","")&amp;IF(AA83=1,"2","")</f>
        <v/>
      </c>
      <c r="U83" s="214" t="str">
        <f>IF(OR(X83=0,$A$15="Die obigen Angaben in den Zeilen 5 bis 10 sind noch unvollständig"),"---",(N83*N84+IF(Q84="",0,Q84)+S83)*X83*AB83)</f>
        <v>---</v>
      </c>
      <c r="V83" s="202" t="str">
        <f>IF(OR(B83="---",D83="bitte auswählen",D84="bitte auswählen",I83="bitte auswählen",$A$14="Die obigen Angaben in den Zeilen 5 bis 10 sind noch unvollständig"),"---",AB83*X83*IF(AND(L83&lt;&gt;"",L84&lt;&gt;""),1,0)*IF(AD83=1,M83,MIN(M83,IF(M84="",0,M84)))+IF(I84=Tabelle4!$D$12,MIN(95,IF(J84="",0,J84)),0))</f>
        <v>---</v>
      </c>
      <c r="W83" s="206"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63"/>
      <c r="B84" s="248"/>
      <c r="C84" s="197"/>
      <c r="D84" s="247" t="s">
        <v>17</v>
      </c>
      <c r="E84" s="247"/>
      <c r="F84" s="247"/>
      <c r="G84" s="249" t="s">
        <v>17</v>
      </c>
      <c r="H84" s="249"/>
      <c r="I84" s="71"/>
      <c r="J84" s="113"/>
      <c r="K84" s="251"/>
      <c r="L84" s="47"/>
      <c r="M84" s="92"/>
      <c r="N84" s="84">
        <f xml:space="preserve"> IF(G83=Tabelle4!A$14,0.25,IF(G83=Tabelle4!A$15,IF(OR(VLOOKUP($D$5,'ALT 2024_26'!$A$1:$J$273,10,FALSE)="ja",AND($S$15="ja",OR(D83=Tabelle4!$C$3,D83=Tabelle4!$C$4))),0.35,0.3),0))</f>
        <v>0</v>
      </c>
      <c r="O84" s="86" t="s">
        <v>114</v>
      </c>
      <c r="P84" s="48"/>
      <c r="Q84" s="94" t="str">
        <f>IF(AND(N83&lt;&gt;"",P83&lt;&gt;"",P84&gt;0,N84=0.3),MIN(P84,H83*IF(G84="hin und zurück",2,1))*0.05,"")</f>
        <v/>
      </c>
      <c r="R84" s="187"/>
      <c r="S84" s="188"/>
      <c r="T84" s="201"/>
      <c r="U84" s="215"/>
      <c r="V84" s="203"/>
      <c r="W84" s="207"/>
      <c r="Z84" s="50">
        <f>VLOOKUP(D84,Tabelle4!C$1:D$5,2,FALSE)</f>
        <v>0</v>
      </c>
      <c r="AA84" s="50"/>
      <c r="AE84" s="89">
        <f>M84</f>
        <v>0</v>
      </c>
    </row>
    <row r="85" spans="1:31" ht="10.5" customHeight="1" x14ac:dyDescent="0.3">
      <c r="A85" s="263">
        <v>32</v>
      </c>
      <c r="B85" s="248" t="str">
        <f>IF(C85="","---",(IF(WEEKDAY(C85,2)=1,"Mo",(IF(WEEKDAY(C85,2)=2,"Di",(IF(WEEKDAY(C85,2)=3,"Mi",(IF(WEEKDAY(C85,2)=4,"Do",(IF(WEEKDAY(C85,2)=5,"Fr",(IF(WEEKDAY(C85,2)=6,"Sa","So")))))))))))))</f>
        <v>---</v>
      </c>
      <c r="C85" s="196"/>
      <c r="D85" s="258" t="s">
        <v>17</v>
      </c>
      <c r="E85" s="258"/>
      <c r="F85" s="258"/>
      <c r="G85" s="76" t="s">
        <v>105</v>
      </c>
      <c r="H85" s="75" t="str">
        <f>IF(OR(D85="bitte auswählen",D86="bitte auswählen"),"wird ausgefüllt",IF(AND(D85=Tabelle4!$C$2,D86=Tabelle4!K$2),$G$9,IF(AND(D85=Tabelle4!C$3,D86=Tabelle4!K$2),$G$10,IF(AND(D85=Tabelle4!C$2,D86=Tabelle4!K$3),$G$11,IF(AND(D85=Tabelle4!C$3,D86=Tabelle4!K$3),$G$12,"bitte angeben")))))</f>
        <v>wird ausgefüllt</v>
      </c>
      <c r="I85" s="254" t="s">
        <v>17</v>
      </c>
      <c r="J85" s="255"/>
      <c r="K85" s="250"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198"/>
      <c r="Q85" s="199"/>
      <c r="R85" s="51"/>
      <c r="S85" s="52"/>
      <c r="T85" s="200" t="str">
        <f>IF(AC85=1,"1","")&amp;IF(AA85=1,"2","")</f>
        <v/>
      </c>
      <c r="U85" s="214" t="str">
        <f>IF(OR(X85=0,$A$15="Die obigen Angaben in den Zeilen 5 bis 10 sind noch unvollständig"),"---",(N85*N86+IF(Q86="",0,Q86)+S85)*X85*AB85)</f>
        <v>---</v>
      </c>
      <c r="V85" s="202" t="str">
        <f>IF(OR(B85="---",D85="bitte auswählen",D86="bitte auswählen",I85="bitte auswählen",$A$14="Die obigen Angaben in den Zeilen 5 bis 10 sind noch unvollständig"),"---",AB85*X85*IF(AND(L85&lt;&gt;"",L86&lt;&gt;""),1,0)*IF(AD85=1,M85,MIN(M85,IF(M86="",0,M86)))+IF(I86=Tabelle4!$D$12,MIN(95,IF(J86="",0,J86)),0))</f>
        <v>---</v>
      </c>
      <c r="W85" s="206"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63"/>
      <c r="B86" s="248"/>
      <c r="C86" s="197"/>
      <c r="D86" s="247" t="s">
        <v>17</v>
      </c>
      <c r="E86" s="247"/>
      <c r="F86" s="247"/>
      <c r="G86" s="249" t="s">
        <v>17</v>
      </c>
      <c r="H86" s="249"/>
      <c r="I86" s="71"/>
      <c r="J86" s="113"/>
      <c r="K86" s="251"/>
      <c r="L86" s="47"/>
      <c r="M86" s="92"/>
      <c r="N86" s="84">
        <f xml:space="preserve"> IF(G85=Tabelle4!A$14,0.25,IF(G85=Tabelle4!A$15,IF(OR(VLOOKUP($D$5,'ALT 2024_26'!$A$1:$J$273,10,FALSE)="ja",AND($S$15="ja",OR(D85=Tabelle4!$C$3,D85=Tabelle4!$C$4))),0.35,0.3),0))</f>
        <v>0</v>
      </c>
      <c r="O86" s="86" t="s">
        <v>114</v>
      </c>
      <c r="P86" s="48"/>
      <c r="Q86" s="94" t="str">
        <f>IF(AND(N85&lt;&gt;"",P85&lt;&gt;"",P86&gt;0,N86=0.3),MIN(P86,H85*IF(G86="hin und zurück",2,1))*0.05,"")</f>
        <v/>
      </c>
      <c r="R86" s="187"/>
      <c r="S86" s="188"/>
      <c r="T86" s="201"/>
      <c r="U86" s="215"/>
      <c r="V86" s="203"/>
      <c r="W86" s="207"/>
      <c r="Z86" s="50">
        <f>VLOOKUP(D86,Tabelle4!C$1:D$5,2,FALSE)</f>
        <v>0</v>
      </c>
      <c r="AA86" s="50"/>
      <c r="AE86" s="89">
        <f>M86</f>
        <v>0</v>
      </c>
    </row>
    <row r="87" spans="1:31" ht="10.5" customHeight="1" x14ac:dyDescent="0.3">
      <c r="A87" s="263">
        <v>33</v>
      </c>
      <c r="B87" s="248" t="str">
        <f>IF(C87="","---",(IF(WEEKDAY(C87,2)=1,"Mo",(IF(WEEKDAY(C87,2)=2,"Di",(IF(WEEKDAY(C87,2)=3,"Mi",(IF(WEEKDAY(C87,2)=4,"Do",(IF(WEEKDAY(C87,2)=5,"Fr",(IF(WEEKDAY(C87,2)=6,"Sa","So")))))))))))))</f>
        <v>---</v>
      </c>
      <c r="C87" s="196"/>
      <c r="D87" s="258" t="s">
        <v>17</v>
      </c>
      <c r="E87" s="258"/>
      <c r="F87" s="258"/>
      <c r="G87" s="76" t="s">
        <v>105</v>
      </c>
      <c r="H87" s="75" t="str">
        <f>IF(OR(D87="bitte auswählen",D88="bitte auswählen"),"wird ausgefüllt",IF(AND(D87=Tabelle4!$C$2,D88=Tabelle4!K$2),$G$9,IF(AND(D87=Tabelle4!C$3,D88=Tabelle4!K$2),$G$10,IF(AND(D87=Tabelle4!C$2,D88=Tabelle4!K$3),$G$11,IF(AND(D87=Tabelle4!C$3,D88=Tabelle4!K$3),$G$12,"bitte angeben")))))</f>
        <v>wird ausgefüllt</v>
      </c>
      <c r="I87" s="254" t="s">
        <v>17</v>
      </c>
      <c r="J87" s="255"/>
      <c r="K87" s="250"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198"/>
      <c r="Q87" s="199"/>
      <c r="R87" s="51"/>
      <c r="S87" s="52"/>
      <c r="T87" s="200" t="str">
        <f>IF(AC87=1,"1","")&amp;IF(AA87=1,"2","")</f>
        <v/>
      </c>
      <c r="U87" s="214" t="str">
        <f>IF(OR(X87=0,$A$15="Die obigen Angaben in den Zeilen 5 bis 10 sind noch unvollständig"),"---",(N87*N88+IF(Q88="",0,Q88)+S87)*X87*AB87)</f>
        <v>---</v>
      </c>
      <c r="V87" s="202" t="str">
        <f>IF(OR(B87="---",D87="bitte auswählen",D88="bitte auswählen",I87="bitte auswählen",$A$14="Die obigen Angaben in den Zeilen 5 bis 10 sind noch unvollständig"),"---",AB87*X87*IF(AND(L87&lt;&gt;"",L88&lt;&gt;""),1,0)*IF(AD87=1,M87,MIN(M87,IF(M88="",0,M88)))+IF(I88=Tabelle4!$D$12,MIN(95,IF(J88="",0,J88)),0))</f>
        <v>---</v>
      </c>
      <c r="W87" s="206"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63"/>
      <c r="B88" s="248"/>
      <c r="C88" s="197"/>
      <c r="D88" s="247" t="s">
        <v>17</v>
      </c>
      <c r="E88" s="247"/>
      <c r="F88" s="247"/>
      <c r="G88" s="249" t="s">
        <v>17</v>
      </c>
      <c r="H88" s="249"/>
      <c r="I88" s="71"/>
      <c r="J88" s="113"/>
      <c r="K88" s="251"/>
      <c r="L88" s="47"/>
      <c r="M88" s="92"/>
      <c r="N88" s="84">
        <f xml:space="preserve"> IF(G87=Tabelle4!A$14,0.25,IF(G87=Tabelle4!A$15,IF(OR(VLOOKUP($D$5,'ALT 2024_26'!$A$1:$J$273,10,FALSE)="ja",AND($S$15="ja",OR(D87=Tabelle4!$C$3,D87=Tabelle4!$C$4))),0.35,0.3),0))</f>
        <v>0</v>
      </c>
      <c r="O88" s="86" t="s">
        <v>114</v>
      </c>
      <c r="P88" s="48"/>
      <c r="Q88" s="94" t="str">
        <f>IF(AND(N87&lt;&gt;"",P87&lt;&gt;"",P88&gt;0,N88=0.3),MIN(P88,H87*IF(G88="hin und zurück",2,1))*0.05,"")</f>
        <v/>
      </c>
      <c r="R88" s="187"/>
      <c r="S88" s="188"/>
      <c r="T88" s="201"/>
      <c r="U88" s="215"/>
      <c r="V88" s="203"/>
      <c r="W88" s="207"/>
      <c r="Z88" s="50">
        <f>VLOOKUP(D88,Tabelle4!C$1:D$5,2,FALSE)</f>
        <v>0</v>
      </c>
      <c r="AA88" s="50"/>
      <c r="AE88" s="89">
        <f>M88</f>
        <v>0</v>
      </c>
    </row>
    <row r="89" spans="1:31" ht="10.5" customHeight="1" x14ac:dyDescent="0.3">
      <c r="A89" s="263">
        <v>34</v>
      </c>
      <c r="B89" s="248" t="str">
        <f>IF(C89="","---",(IF(WEEKDAY(C89,2)=1,"Mo",(IF(WEEKDAY(C89,2)=2,"Di",(IF(WEEKDAY(C89,2)=3,"Mi",(IF(WEEKDAY(C89,2)=4,"Do",(IF(WEEKDAY(C89,2)=5,"Fr",(IF(WEEKDAY(C89,2)=6,"Sa","So")))))))))))))</f>
        <v>---</v>
      </c>
      <c r="C89" s="196"/>
      <c r="D89" s="258" t="s">
        <v>17</v>
      </c>
      <c r="E89" s="258"/>
      <c r="F89" s="258"/>
      <c r="G89" s="76" t="s">
        <v>105</v>
      </c>
      <c r="H89" s="75" t="str">
        <f>IF(OR(D89="bitte auswählen",D90="bitte auswählen"),"wird ausgefüllt",IF(AND(D89=Tabelle4!$C$2,D90=Tabelle4!K$2),$G$9,IF(AND(D89=Tabelle4!C$3,D90=Tabelle4!K$2),$G$10,IF(AND(D89=Tabelle4!C$2,D90=Tabelle4!K$3),$G$11,IF(AND(D89=Tabelle4!C$3,D90=Tabelle4!K$3),$G$12,"bitte angeben")))))</f>
        <v>wird ausgefüllt</v>
      </c>
      <c r="I89" s="254" t="s">
        <v>17</v>
      </c>
      <c r="J89" s="255"/>
      <c r="K89" s="250"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198"/>
      <c r="Q89" s="199"/>
      <c r="R89" s="51"/>
      <c r="S89" s="52"/>
      <c r="T89" s="200" t="str">
        <f>IF(AC89=1,"1","")&amp;IF(AA89=1,"2","")</f>
        <v/>
      </c>
      <c r="U89" s="214" t="str">
        <f>IF(OR(X89=0,$A$15="Die obigen Angaben in den Zeilen 5 bis 10 sind noch unvollständig"),"---",(N89*N90+IF(Q90="",0,Q90)+S89)*X89*AB89)</f>
        <v>---</v>
      </c>
      <c r="V89" s="202" t="str">
        <f>IF(OR(B89="---",D89="bitte auswählen",D90="bitte auswählen",I89="bitte auswählen",$A$14="Die obigen Angaben in den Zeilen 5 bis 10 sind noch unvollständig"),"---",AB89*X89*IF(AND(L89&lt;&gt;"",L90&lt;&gt;""),1,0)*IF(AD89=1,M89,MIN(M89,IF(M90="",0,M90)))+IF(I90=Tabelle4!$D$12,MIN(95,IF(J90="",0,J90)),0))</f>
        <v>---</v>
      </c>
      <c r="W89" s="206"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63"/>
      <c r="B90" s="248"/>
      <c r="C90" s="197"/>
      <c r="D90" s="247" t="s">
        <v>17</v>
      </c>
      <c r="E90" s="247"/>
      <c r="F90" s="247"/>
      <c r="G90" s="249" t="s">
        <v>17</v>
      </c>
      <c r="H90" s="249"/>
      <c r="I90" s="71"/>
      <c r="J90" s="113"/>
      <c r="K90" s="251"/>
      <c r="L90" s="47"/>
      <c r="M90" s="92"/>
      <c r="N90" s="84">
        <f xml:space="preserve"> IF(G89=Tabelle4!A$14,0.25,IF(G89=Tabelle4!A$15,IF(OR(VLOOKUP($D$5,'ALT 2024_26'!$A$1:$J$273,10,FALSE)="ja",AND($S$15="ja",OR(D89=Tabelle4!$C$3,D89=Tabelle4!$C$4))),0.35,0.3),0))</f>
        <v>0</v>
      </c>
      <c r="O90" s="86" t="s">
        <v>114</v>
      </c>
      <c r="P90" s="48"/>
      <c r="Q90" s="94" t="str">
        <f>IF(AND(N89&lt;&gt;"",P89&lt;&gt;"",P90&gt;0,N90=0.3),MIN(P90,H89*IF(G90="hin und zurück",2,1))*0.05,"")</f>
        <v/>
      </c>
      <c r="R90" s="187"/>
      <c r="S90" s="188"/>
      <c r="T90" s="201"/>
      <c r="U90" s="215"/>
      <c r="V90" s="203"/>
      <c r="W90" s="207"/>
      <c r="Z90" s="50">
        <f>VLOOKUP(D90,Tabelle4!C$1:D$5,2,FALSE)</f>
        <v>0</v>
      </c>
      <c r="AA90" s="50"/>
      <c r="AE90" s="89">
        <f>M90</f>
        <v>0</v>
      </c>
    </row>
    <row r="91" spans="1:31" ht="10.5" customHeight="1" x14ac:dyDescent="0.3">
      <c r="A91" s="263">
        <v>35</v>
      </c>
      <c r="B91" s="248" t="str">
        <f>IF(C91="","---",(IF(WEEKDAY(C91,2)=1,"Mo",(IF(WEEKDAY(C91,2)=2,"Di",(IF(WEEKDAY(C91,2)=3,"Mi",(IF(WEEKDAY(C91,2)=4,"Do",(IF(WEEKDAY(C91,2)=5,"Fr",(IF(WEEKDAY(C91,2)=6,"Sa","So")))))))))))))</f>
        <v>---</v>
      </c>
      <c r="C91" s="196"/>
      <c r="D91" s="258" t="s">
        <v>17</v>
      </c>
      <c r="E91" s="258"/>
      <c r="F91" s="258"/>
      <c r="G91" s="76" t="s">
        <v>105</v>
      </c>
      <c r="H91" s="75" t="str">
        <f>IF(OR(D91="bitte auswählen",D92="bitte auswählen"),"wird ausgefüllt",IF(AND(D91=Tabelle4!$C$2,D92=Tabelle4!K$2),$G$9,IF(AND(D91=Tabelle4!C$3,D92=Tabelle4!K$2),$G$10,IF(AND(D91=Tabelle4!C$2,D92=Tabelle4!K$3),$G$11,IF(AND(D91=Tabelle4!C$3,D92=Tabelle4!K$3),$G$12,"bitte angeben")))))</f>
        <v>wird ausgefüllt</v>
      </c>
      <c r="I91" s="254" t="s">
        <v>17</v>
      </c>
      <c r="J91" s="255"/>
      <c r="K91" s="250"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198"/>
      <c r="Q91" s="199"/>
      <c r="R91" s="51"/>
      <c r="S91" s="52"/>
      <c r="T91" s="200" t="str">
        <f>IF(AC91=1,"1","")&amp;IF(AA91=1,"2","")</f>
        <v/>
      </c>
      <c r="U91" s="214" t="str">
        <f>IF(OR(X91=0,$A$15="Die obigen Angaben in den Zeilen 5 bis 10 sind noch unvollständig"),"---",(N91*N92+IF(Q92="",0,Q92)+S91)*X91*AB91)</f>
        <v>---</v>
      </c>
      <c r="V91" s="202" t="str">
        <f>IF(OR(B91="---",D91="bitte auswählen",D92="bitte auswählen",I91="bitte auswählen",$A$14="Die obigen Angaben in den Zeilen 5 bis 10 sind noch unvollständig"),"---",AB91*X91*IF(AND(L91&lt;&gt;"",L92&lt;&gt;""),1,0)*IF(AD91=1,M91,MIN(M91,IF(M92="",0,M92)))+IF(I92=Tabelle4!$D$12,MIN(95,IF(J92="",0,J92)),0))</f>
        <v>---</v>
      </c>
      <c r="W91" s="206"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63"/>
      <c r="B92" s="248"/>
      <c r="C92" s="197"/>
      <c r="D92" s="247" t="s">
        <v>17</v>
      </c>
      <c r="E92" s="247"/>
      <c r="F92" s="247"/>
      <c r="G92" s="249" t="s">
        <v>17</v>
      </c>
      <c r="H92" s="249"/>
      <c r="I92" s="71"/>
      <c r="J92" s="113"/>
      <c r="K92" s="251"/>
      <c r="L92" s="47"/>
      <c r="M92" s="92"/>
      <c r="N92" s="84">
        <f xml:space="preserve"> IF(G91=Tabelle4!A$14,0.25,IF(G91=Tabelle4!A$15,IF(OR(VLOOKUP($D$5,'ALT 2024_26'!$A$1:$J$273,10,FALSE)="ja",AND($S$15="ja",OR(D91=Tabelle4!$C$3,D91=Tabelle4!$C$4))),0.35,0.3),0))</f>
        <v>0</v>
      </c>
      <c r="O92" s="86" t="s">
        <v>114</v>
      </c>
      <c r="P92" s="48"/>
      <c r="Q92" s="94" t="str">
        <f>IF(AND(N91&lt;&gt;"",P91&lt;&gt;"",P92&gt;0,N92=0.3),MIN(P92,H91*IF(G92="hin und zurück",2,1))*0.05,"")</f>
        <v/>
      </c>
      <c r="R92" s="187"/>
      <c r="S92" s="188"/>
      <c r="T92" s="201"/>
      <c r="U92" s="215"/>
      <c r="V92" s="203"/>
      <c r="W92" s="207"/>
      <c r="Z92" s="50">
        <f>VLOOKUP(D92,Tabelle4!C$1:D$5,2,FALSE)</f>
        <v>0</v>
      </c>
      <c r="AA92" s="50"/>
      <c r="AE92" s="89">
        <f>M92</f>
        <v>0</v>
      </c>
    </row>
    <row r="93" spans="1:31" ht="10.5" customHeight="1" x14ac:dyDescent="0.3">
      <c r="A93" s="263">
        <v>36</v>
      </c>
      <c r="B93" s="248" t="str">
        <f>IF(C93="","---",(IF(WEEKDAY(C93,2)=1,"Mo",(IF(WEEKDAY(C93,2)=2,"Di",(IF(WEEKDAY(C93,2)=3,"Mi",(IF(WEEKDAY(C93,2)=4,"Do",(IF(WEEKDAY(C93,2)=5,"Fr",(IF(WEEKDAY(C93,2)=6,"Sa","So")))))))))))))</f>
        <v>---</v>
      </c>
      <c r="C93" s="196"/>
      <c r="D93" s="258" t="s">
        <v>17</v>
      </c>
      <c r="E93" s="258"/>
      <c r="F93" s="258"/>
      <c r="G93" s="76" t="s">
        <v>105</v>
      </c>
      <c r="H93" s="75" t="str">
        <f>IF(OR(D93="bitte auswählen",D94="bitte auswählen"),"wird ausgefüllt",IF(AND(D93=Tabelle4!$C$2,D94=Tabelle4!K$2),$G$9,IF(AND(D93=Tabelle4!C$3,D94=Tabelle4!K$2),$G$10,IF(AND(D93=Tabelle4!C$2,D94=Tabelle4!K$3),$G$11,IF(AND(D93=Tabelle4!C$3,D94=Tabelle4!K$3),$G$12,"bitte angeben")))))</f>
        <v>wird ausgefüllt</v>
      </c>
      <c r="I93" s="254" t="s">
        <v>17</v>
      </c>
      <c r="J93" s="255"/>
      <c r="K93" s="250"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198"/>
      <c r="Q93" s="199"/>
      <c r="R93" s="51"/>
      <c r="S93" s="52"/>
      <c r="T93" s="200" t="str">
        <f>IF(AC93=1,"1","")&amp;IF(AA93=1,"2","")</f>
        <v/>
      </c>
      <c r="U93" s="214" t="str">
        <f>IF(OR(X93=0,$A$15="Die obigen Angaben in den Zeilen 5 bis 10 sind noch unvollständig"),"---",(N93*N94+IF(Q94="",0,Q94)+S93)*X93*AB93)</f>
        <v>---</v>
      </c>
      <c r="V93" s="202" t="str">
        <f>IF(OR(B93="---",D93="bitte auswählen",D94="bitte auswählen",I93="bitte auswählen",$A$14="Die obigen Angaben in den Zeilen 5 bis 10 sind noch unvollständig"),"---",AB93*X93*IF(AND(L93&lt;&gt;"",L94&lt;&gt;""),1,0)*IF(AD93=1,M93,MIN(M93,IF(M94="",0,M94)))+IF(I94=Tabelle4!$D$12,MIN(95,IF(J94="",0,J94)),0))</f>
        <v>---</v>
      </c>
      <c r="W93" s="206"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63"/>
      <c r="B94" s="248"/>
      <c r="C94" s="197"/>
      <c r="D94" s="247" t="s">
        <v>17</v>
      </c>
      <c r="E94" s="247"/>
      <c r="F94" s="247"/>
      <c r="G94" s="249" t="s">
        <v>17</v>
      </c>
      <c r="H94" s="249"/>
      <c r="I94" s="71"/>
      <c r="J94" s="113"/>
      <c r="K94" s="251"/>
      <c r="L94" s="47"/>
      <c r="M94" s="92"/>
      <c r="N94" s="84">
        <f xml:space="preserve"> IF(G93=Tabelle4!A$14,0.25,IF(G93=Tabelle4!A$15,IF(OR(VLOOKUP($D$5,'ALT 2024_26'!$A$1:$J$273,10,FALSE)="ja",AND($S$15="ja",OR(D93=Tabelle4!$C$3,D93=Tabelle4!$C$4))),0.35,0.3),0))</f>
        <v>0</v>
      </c>
      <c r="O94" s="86" t="s">
        <v>114</v>
      </c>
      <c r="P94" s="48"/>
      <c r="Q94" s="94" t="str">
        <f>IF(AND(N93&lt;&gt;"",P93&lt;&gt;"",P94&gt;0,N94=0.3),MIN(P94,H93*IF(G94="hin und zurück",2,1))*0.05,"")</f>
        <v/>
      </c>
      <c r="R94" s="187"/>
      <c r="S94" s="188"/>
      <c r="T94" s="201"/>
      <c r="U94" s="215"/>
      <c r="V94" s="203"/>
      <c r="W94" s="207"/>
      <c r="Z94" s="50">
        <f>VLOOKUP(D94,Tabelle4!C$1:D$5,2,FALSE)</f>
        <v>0</v>
      </c>
      <c r="AA94" s="50"/>
      <c r="AE94" s="89">
        <f>M94</f>
        <v>0</v>
      </c>
    </row>
    <row r="95" spans="1:31" ht="10.5" customHeight="1" x14ac:dyDescent="0.3">
      <c r="A95" s="263">
        <v>37</v>
      </c>
      <c r="B95" s="248" t="str">
        <f>IF(C95="","---",(IF(WEEKDAY(C95,2)=1,"Mo",(IF(WEEKDAY(C95,2)=2,"Di",(IF(WEEKDAY(C95,2)=3,"Mi",(IF(WEEKDAY(C95,2)=4,"Do",(IF(WEEKDAY(C95,2)=5,"Fr",(IF(WEEKDAY(C95,2)=6,"Sa","So")))))))))))))</f>
        <v>---</v>
      </c>
      <c r="C95" s="196"/>
      <c r="D95" s="258" t="s">
        <v>17</v>
      </c>
      <c r="E95" s="258"/>
      <c r="F95" s="258"/>
      <c r="G95" s="76" t="s">
        <v>105</v>
      </c>
      <c r="H95" s="75" t="str">
        <f>IF(OR(D95="bitte auswählen",D96="bitte auswählen"),"wird ausgefüllt",IF(AND(D95=Tabelle4!$C$2,D96=Tabelle4!K$2),$G$9,IF(AND(D95=Tabelle4!C$3,D96=Tabelle4!K$2),$G$10,IF(AND(D95=Tabelle4!C$2,D96=Tabelle4!K$3),$G$11,IF(AND(D95=Tabelle4!C$3,D96=Tabelle4!K$3),$G$12,"bitte angeben")))))</f>
        <v>wird ausgefüllt</v>
      </c>
      <c r="I95" s="254" t="s">
        <v>17</v>
      </c>
      <c r="J95" s="255"/>
      <c r="K95" s="250"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198"/>
      <c r="Q95" s="199"/>
      <c r="R95" s="51"/>
      <c r="S95" s="52"/>
      <c r="T95" s="200" t="str">
        <f>IF(AC95=1,"1","")&amp;IF(AA95=1,"2","")</f>
        <v/>
      </c>
      <c r="U95" s="214" t="str">
        <f>IF(OR(X95=0,$A$15="Die obigen Angaben in den Zeilen 5 bis 10 sind noch unvollständig"),"---",(N95*N96+IF(Q96="",0,Q96)+S95)*X95*AB95)</f>
        <v>---</v>
      </c>
      <c r="V95" s="202" t="str">
        <f>IF(OR(B95="---",D95="bitte auswählen",D96="bitte auswählen",I95="bitte auswählen",$A$14="Die obigen Angaben in den Zeilen 5 bis 10 sind noch unvollständig"),"---",AB95*X95*IF(AND(L95&lt;&gt;"",L96&lt;&gt;""),1,0)*IF(AD95=1,M95,MIN(M95,IF(M96="",0,M96)))+IF(I96=Tabelle4!$D$12,MIN(95,IF(J96="",0,J96)),0))</f>
        <v>---</v>
      </c>
      <c r="W95" s="206"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63"/>
      <c r="B96" s="248"/>
      <c r="C96" s="197"/>
      <c r="D96" s="247" t="s">
        <v>17</v>
      </c>
      <c r="E96" s="247"/>
      <c r="F96" s="247"/>
      <c r="G96" s="249" t="s">
        <v>17</v>
      </c>
      <c r="H96" s="249"/>
      <c r="I96" s="71"/>
      <c r="J96" s="113"/>
      <c r="K96" s="251"/>
      <c r="L96" s="47"/>
      <c r="M96" s="92"/>
      <c r="N96" s="84">
        <f xml:space="preserve"> IF(G95=Tabelle4!A$14,0.25,IF(G95=Tabelle4!A$15,IF(OR(VLOOKUP($D$5,'ALT 2024_26'!$A$1:$J$273,10,FALSE)="ja",AND($S$15="ja",OR(D95=Tabelle4!$C$3,D95=Tabelle4!$C$4))),0.35,0.3),0))</f>
        <v>0</v>
      </c>
      <c r="O96" s="86" t="s">
        <v>114</v>
      </c>
      <c r="P96" s="48"/>
      <c r="Q96" s="94" t="str">
        <f>IF(AND(N95&lt;&gt;"",P95&lt;&gt;"",P96&gt;0,N96=0.3),MIN(P96,H95*IF(G96="hin und zurück",2,1))*0.05,"")</f>
        <v/>
      </c>
      <c r="R96" s="187"/>
      <c r="S96" s="188"/>
      <c r="T96" s="201"/>
      <c r="U96" s="215"/>
      <c r="V96" s="203"/>
      <c r="W96" s="207"/>
      <c r="Z96" s="50">
        <f>VLOOKUP(D96,Tabelle4!C$1:D$5,2,FALSE)</f>
        <v>0</v>
      </c>
      <c r="AA96" s="50"/>
      <c r="AE96" s="89">
        <f>M96</f>
        <v>0</v>
      </c>
    </row>
    <row r="97" spans="1:31" ht="10.5" customHeight="1" x14ac:dyDescent="0.3">
      <c r="A97" s="263">
        <v>38</v>
      </c>
      <c r="B97" s="248" t="str">
        <f>IF(C97="","---",(IF(WEEKDAY(C97,2)=1,"Mo",(IF(WEEKDAY(C97,2)=2,"Di",(IF(WEEKDAY(C97,2)=3,"Mi",(IF(WEEKDAY(C97,2)=4,"Do",(IF(WEEKDAY(C97,2)=5,"Fr",(IF(WEEKDAY(C97,2)=6,"Sa","So")))))))))))))</f>
        <v>---</v>
      </c>
      <c r="C97" s="196"/>
      <c r="D97" s="258" t="s">
        <v>17</v>
      </c>
      <c r="E97" s="258"/>
      <c r="F97" s="258"/>
      <c r="G97" s="76" t="s">
        <v>105</v>
      </c>
      <c r="H97" s="75" t="str">
        <f>IF(OR(D97="bitte auswählen",D98="bitte auswählen"),"wird ausgefüllt",IF(AND(D97=Tabelle4!$C$2,D98=Tabelle4!K$2),$G$9,IF(AND(D97=Tabelle4!C$3,D98=Tabelle4!K$2),$G$10,IF(AND(D97=Tabelle4!C$2,D98=Tabelle4!K$3),$G$11,IF(AND(D97=Tabelle4!C$3,D98=Tabelle4!K$3),$G$12,"bitte angeben")))))</f>
        <v>wird ausgefüllt</v>
      </c>
      <c r="I97" s="254" t="s">
        <v>17</v>
      </c>
      <c r="J97" s="255"/>
      <c r="K97" s="250"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198"/>
      <c r="Q97" s="199"/>
      <c r="R97" s="51"/>
      <c r="S97" s="52"/>
      <c r="T97" s="200" t="str">
        <f>IF(AC97=1,"1","")&amp;IF(AA97=1,"2","")</f>
        <v/>
      </c>
      <c r="U97" s="214" t="str">
        <f>IF(OR(X97=0,$A$15="Die obigen Angaben in den Zeilen 5 bis 10 sind noch unvollständig"),"---",(N97*N98+IF(Q98="",0,Q98)+S97)*X97*AB97)</f>
        <v>---</v>
      </c>
      <c r="V97" s="202" t="str">
        <f>IF(OR(B97="---",D97="bitte auswählen",D98="bitte auswählen",I97="bitte auswählen",$A$14="Die obigen Angaben in den Zeilen 5 bis 10 sind noch unvollständig"),"---",AB97*X97*IF(AND(L97&lt;&gt;"",L98&lt;&gt;""),1,0)*IF(AD97=1,M97,MIN(M97,IF(M98="",0,M98)))+IF(I98=Tabelle4!$D$12,MIN(95,IF(J98="",0,J98)),0))</f>
        <v>---</v>
      </c>
      <c r="W97" s="206"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63"/>
      <c r="B98" s="248"/>
      <c r="C98" s="197"/>
      <c r="D98" s="247" t="s">
        <v>17</v>
      </c>
      <c r="E98" s="247"/>
      <c r="F98" s="247"/>
      <c r="G98" s="249" t="s">
        <v>17</v>
      </c>
      <c r="H98" s="249"/>
      <c r="I98" s="71"/>
      <c r="J98" s="113"/>
      <c r="K98" s="251"/>
      <c r="L98" s="47"/>
      <c r="M98" s="92"/>
      <c r="N98" s="84">
        <f xml:space="preserve"> IF(G97=Tabelle4!A$14,0.25,IF(G97=Tabelle4!A$15,IF(OR(VLOOKUP($D$5,'ALT 2024_26'!$A$1:$J$273,10,FALSE)="ja",AND($S$15="ja",OR(D97=Tabelle4!$C$3,D97=Tabelle4!$C$4))),0.35,0.3),0))</f>
        <v>0</v>
      </c>
      <c r="O98" s="86" t="s">
        <v>114</v>
      </c>
      <c r="P98" s="48"/>
      <c r="Q98" s="94" t="str">
        <f>IF(AND(N97&lt;&gt;"",P97&lt;&gt;"",P98&gt;0,N98=0.3),MIN(P98,H97*IF(G98="hin und zurück",2,1))*0.05,"")</f>
        <v/>
      </c>
      <c r="R98" s="187"/>
      <c r="S98" s="188"/>
      <c r="T98" s="201"/>
      <c r="U98" s="215"/>
      <c r="V98" s="203"/>
      <c r="W98" s="207"/>
      <c r="Z98" s="50">
        <f>VLOOKUP(D98,Tabelle4!C$1:D$5,2,FALSE)</f>
        <v>0</v>
      </c>
      <c r="AA98" s="50"/>
      <c r="AE98" s="89">
        <f>M98</f>
        <v>0</v>
      </c>
    </row>
    <row r="99" spans="1:31" ht="10.5" customHeight="1" x14ac:dyDescent="0.3">
      <c r="A99" s="263">
        <v>39</v>
      </c>
      <c r="B99" s="248" t="str">
        <f>IF(C99="","---",(IF(WEEKDAY(C99,2)=1,"Mo",(IF(WEEKDAY(C99,2)=2,"Di",(IF(WEEKDAY(C99,2)=3,"Mi",(IF(WEEKDAY(C99,2)=4,"Do",(IF(WEEKDAY(C99,2)=5,"Fr",(IF(WEEKDAY(C99,2)=6,"Sa","So")))))))))))))</f>
        <v>---</v>
      </c>
      <c r="C99" s="196"/>
      <c r="D99" s="258" t="s">
        <v>17</v>
      </c>
      <c r="E99" s="258"/>
      <c r="F99" s="258"/>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254" t="s">
        <v>17</v>
      </c>
      <c r="J99" s="255"/>
      <c r="K99" s="250"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198"/>
      <c r="Q99" s="199"/>
      <c r="R99" s="51"/>
      <c r="S99" s="52"/>
      <c r="T99" s="200" t="str">
        <f>IF(AC99=1,"1","")&amp;IF(AA99=1,"2","")</f>
        <v/>
      </c>
      <c r="U99" s="214" t="str">
        <f>IF(OR(X99=0,$A$15="Die obigen Angaben in den Zeilen 5 bis 10 sind noch unvollständig"),"---",(N99*N100+IF(Q100="",0,Q100)+S99)*X99*AB99)</f>
        <v>---</v>
      </c>
      <c r="V99" s="202" t="str">
        <f>IF(OR(B99="---",D99="bitte auswählen",D100="bitte auswählen",I99="bitte auswählen",$A$14="Die obigen Angaben in den Zeilen 5 bis 10 sind noch unvollständig"),"---",AB99*X99*IF(AND(L99&lt;&gt;"",L100&lt;&gt;""),1,0)*IF(AD99=1,M99,MIN(M99,IF(M100="",0,M100)))+IF(I100=Tabelle4!$D$12,MIN(95,IF(J100="",0,J100)),0))</f>
        <v>---</v>
      </c>
      <c r="W99" s="206"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63"/>
      <c r="B100" s="248"/>
      <c r="C100" s="197"/>
      <c r="D100" s="247" t="s">
        <v>17</v>
      </c>
      <c r="E100" s="247"/>
      <c r="F100" s="247"/>
      <c r="G100" s="249" t="s">
        <v>17</v>
      </c>
      <c r="H100" s="249"/>
      <c r="I100" s="71"/>
      <c r="J100" s="113"/>
      <c r="K100" s="251"/>
      <c r="L100" s="47"/>
      <c r="M100" s="92"/>
      <c r="N100" s="84">
        <f xml:space="preserve"> IF(G99=Tabelle4!A$14,0.25,IF(G99=Tabelle4!A$15,IF(OR(VLOOKUP($D$5,'ALT 2024_26'!$A$1:$J$273,10,FALSE)="ja",AND($S$15="ja",OR(D99=Tabelle4!$C$3,D99=Tabelle4!$C$4))),0.35,0.3),0))</f>
        <v>0</v>
      </c>
      <c r="O100" s="86" t="s">
        <v>114</v>
      </c>
      <c r="P100" s="48"/>
      <c r="Q100" s="94" t="str">
        <f>IF(AND(N99&lt;&gt;"",P99&lt;&gt;"",P100&gt;0,N100=0.3),MIN(P100,H99*IF(G100="hin und zurück",2,1))*0.05,"")</f>
        <v/>
      </c>
      <c r="R100" s="187"/>
      <c r="S100" s="188"/>
      <c r="T100" s="201"/>
      <c r="U100" s="215"/>
      <c r="V100" s="203"/>
      <c r="W100" s="207"/>
      <c r="Z100" s="50">
        <f>VLOOKUP(D100,Tabelle4!C$1:D$5,2,FALSE)</f>
        <v>0</v>
      </c>
      <c r="AA100" s="50"/>
      <c r="AE100" s="89">
        <f>M100</f>
        <v>0</v>
      </c>
    </row>
    <row r="101" spans="1:31" ht="10.5" customHeight="1" x14ac:dyDescent="0.3">
      <c r="A101" s="263">
        <v>40</v>
      </c>
      <c r="B101" s="248" t="str">
        <f>IF(C101="","---",(IF(WEEKDAY(C101,2)=1,"Mo",(IF(WEEKDAY(C101,2)=2,"Di",(IF(WEEKDAY(C101,2)=3,"Mi",(IF(WEEKDAY(C101,2)=4,"Do",(IF(WEEKDAY(C101,2)=5,"Fr",(IF(WEEKDAY(C101,2)=6,"Sa","So")))))))))))))</f>
        <v>---</v>
      </c>
      <c r="C101" s="196"/>
      <c r="D101" s="258" t="s">
        <v>17</v>
      </c>
      <c r="E101" s="258"/>
      <c r="F101" s="258"/>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254" t="s">
        <v>17</v>
      </c>
      <c r="J101" s="255"/>
      <c r="K101" s="250"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198"/>
      <c r="Q101" s="199"/>
      <c r="R101" s="51"/>
      <c r="S101" s="52"/>
      <c r="T101" s="200" t="str">
        <f>IF(AC101=1,"1","")&amp;IF(AA101=1,"2","")</f>
        <v/>
      </c>
      <c r="U101" s="214" t="str">
        <f>IF(OR(X101=0,$A$15="Die obigen Angaben in den Zeilen 5 bis 10 sind noch unvollständig"),"---",(N101*N102+IF(Q102="",0,Q102)+S101)*X101*AB101)</f>
        <v>---</v>
      </c>
      <c r="V101" s="202" t="str">
        <f>IF(OR(B101="---",D101="bitte auswählen",D102="bitte auswählen",I101="bitte auswählen",$A$14="Die obigen Angaben in den Zeilen 5 bis 10 sind noch unvollständig"),"---",AB101*X101*IF(AND(L101&lt;&gt;"",L102&lt;&gt;""),1,0)*IF(AD101=1,M101,MIN(M101,IF(M102="",0,M102)))+IF(I102=Tabelle4!$D$12,MIN(95,IF(J102="",0,J102)),0))</f>
        <v>---</v>
      </c>
      <c r="W101" s="206"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63"/>
      <c r="B102" s="248"/>
      <c r="C102" s="197"/>
      <c r="D102" s="247" t="s">
        <v>17</v>
      </c>
      <c r="E102" s="247"/>
      <c r="F102" s="247"/>
      <c r="G102" s="249" t="s">
        <v>17</v>
      </c>
      <c r="H102" s="249"/>
      <c r="I102" s="71"/>
      <c r="J102" s="113"/>
      <c r="K102" s="251"/>
      <c r="L102" s="47"/>
      <c r="M102" s="92"/>
      <c r="N102" s="84">
        <f xml:space="preserve"> IF(G101=Tabelle4!A$14,0.25,IF(G101=Tabelle4!A$15,IF(OR(VLOOKUP($D$5,'ALT 2024_26'!$A$1:$J$273,10,FALSE)="ja",AND($S$15="ja",OR(D101=Tabelle4!$C$3,D101=Tabelle4!$C$4))),0.35,0.3),0))</f>
        <v>0</v>
      </c>
      <c r="O102" s="86" t="s">
        <v>114</v>
      </c>
      <c r="P102" s="48"/>
      <c r="Q102" s="94" t="str">
        <f>IF(AND(N101&lt;&gt;"",P101&lt;&gt;"",P102&gt;0,N102=0.3),MIN(P102,H101*IF(G102="hin und zurück",2,1))*0.05,"")</f>
        <v/>
      </c>
      <c r="R102" s="187"/>
      <c r="S102" s="188"/>
      <c r="T102" s="201"/>
      <c r="U102" s="215"/>
      <c r="V102" s="203"/>
      <c r="W102" s="207"/>
      <c r="Z102" s="50">
        <f>VLOOKUP(D102,Tabelle4!C$1:D$5,2,FALSE)</f>
        <v>0</v>
      </c>
      <c r="AA102" s="50"/>
      <c r="AE102" s="89">
        <f>M102</f>
        <v>0</v>
      </c>
    </row>
    <row r="103" spans="1:31" ht="14.4" thickBot="1" x14ac:dyDescent="0.35">
      <c r="A103" s="69"/>
      <c r="B103" s="11"/>
      <c r="C103" s="12"/>
      <c r="D103" s="12"/>
      <c r="E103" s="12"/>
      <c r="F103" s="12"/>
      <c r="G103" s="12"/>
      <c r="H103" s="12"/>
      <c r="I103" s="299"/>
      <c r="J103" s="300"/>
      <c r="K103" s="300"/>
      <c r="L103" s="301"/>
      <c r="M103" s="13"/>
      <c r="N103" s="14"/>
      <c r="O103" s="14"/>
      <c r="P103" s="14"/>
      <c r="Q103" s="14"/>
      <c r="R103" s="49">
        <f>COUNTIF(R23:S102,"f")+COUNTIF(R23:S102,"a")</f>
        <v>0</v>
      </c>
      <c r="S103" s="14"/>
      <c r="T103" s="14"/>
      <c r="U103" s="302" t="s">
        <v>0</v>
      </c>
      <c r="V103" s="303"/>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password="C97D" sheet="1" selectLockedCells="1"/>
  <dataConsolidate/>
  <mergeCells count="65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A57:A58"/>
    <mergeCell ref="A53:A54"/>
    <mergeCell ref="D45:F45"/>
    <mergeCell ref="D46:F46"/>
    <mergeCell ref="D47:F47"/>
    <mergeCell ref="D48:F48"/>
    <mergeCell ref="A59:A60"/>
    <mergeCell ref="B59:B60"/>
    <mergeCell ref="C59:C60"/>
    <mergeCell ref="A55:A56"/>
    <mergeCell ref="B55:B56"/>
    <mergeCell ref="C55:C56"/>
    <mergeCell ref="B53:B54"/>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63:A64"/>
    <mergeCell ref="B63:B64"/>
    <mergeCell ref="C63:C64"/>
    <mergeCell ref="D63:F63"/>
    <mergeCell ref="D64:F64"/>
    <mergeCell ref="C61:C62"/>
    <mergeCell ref="D61:F61"/>
    <mergeCell ref="D59:F59"/>
    <mergeCell ref="D60:F60"/>
    <mergeCell ref="D62:F62"/>
    <mergeCell ref="A61:A62"/>
    <mergeCell ref="B61:B62"/>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A89:A90"/>
    <mergeCell ref="B89:B90"/>
    <mergeCell ref="C89:C90"/>
    <mergeCell ref="U89:U90"/>
    <mergeCell ref="V89:V90"/>
    <mergeCell ref="W89:W90"/>
    <mergeCell ref="T89:T90"/>
    <mergeCell ref="P89:Q89"/>
    <mergeCell ref="G90:H90"/>
    <mergeCell ref="I89:J89"/>
    <mergeCell ref="K89:K90"/>
    <mergeCell ref="D89:F89"/>
    <mergeCell ref="D90:F90"/>
    <mergeCell ref="A91:A92"/>
    <mergeCell ref="B91:B92"/>
    <mergeCell ref="C91:C92"/>
    <mergeCell ref="U91:U92"/>
    <mergeCell ref="V91:V92"/>
    <mergeCell ref="W91:W92"/>
    <mergeCell ref="T91:T92"/>
    <mergeCell ref="P91:Q91"/>
    <mergeCell ref="G92:H92"/>
    <mergeCell ref="I91:J91"/>
    <mergeCell ref="K91:K92"/>
    <mergeCell ref="D91:F91"/>
    <mergeCell ref="D92:F92"/>
    <mergeCell ref="A93:A94"/>
    <mergeCell ref="B93:B94"/>
    <mergeCell ref="C93:C94"/>
    <mergeCell ref="U93:U94"/>
    <mergeCell ref="V93:V94"/>
    <mergeCell ref="W93:W94"/>
    <mergeCell ref="D94:F94"/>
    <mergeCell ref="T93:T94"/>
    <mergeCell ref="P93:Q93"/>
    <mergeCell ref="I93:J93"/>
    <mergeCell ref="G94:H94"/>
    <mergeCell ref="K93:K94"/>
    <mergeCell ref="D93:F93"/>
    <mergeCell ref="A95:A96"/>
    <mergeCell ref="B95:B96"/>
    <mergeCell ref="C95:C96"/>
    <mergeCell ref="U95:U96"/>
    <mergeCell ref="W95:W96"/>
    <mergeCell ref="D95:F95"/>
    <mergeCell ref="D96:F96"/>
    <mergeCell ref="T95:T96"/>
    <mergeCell ref="P95:Q95"/>
    <mergeCell ref="I95:J95"/>
    <mergeCell ref="G96:H96"/>
    <mergeCell ref="K95:K96"/>
    <mergeCell ref="V95:V96"/>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V99:V100"/>
    <mergeCell ref="W99:W100"/>
    <mergeCell ref="U99:U100"/>
    <mergeCell ref="U101:U102"/>
    <mergeCell ref="T99:T100"/>
    <mergeCell ref="T97:T98"/>
    <mergeCell ref="V101:V102"/>
    <mergeCell ref="U97:U98"/>
    <mergeCell ref="W101:W102"/>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W23:W24"/>
    <mergeCell ref="W20:W22"/>
    <mergeCell ref="A18:K18"/>
    <mergeCell ref="A19:K19"/>
    <mergeCell ref="A17:K17"/>
    <mergeCell ref="P23:Q23"/>
    <mergeCell ref="P20:Q20"/>
    <mergeCell ref="P21:Q21"/>
    <mergeCell ref="D20:F20"/>
    <mergeCell ref="D21:F21"/>
    <mergeCell ref="R20:S20"/>
    <mergeCell ref="L16:W19"/>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R30:S30"/>
    <mergeCell ref="R32:S32"/>
    <mergeCell ref="R34:S34"/>
    <mergeCell ref="R36:S36"/>
    <mergeCell ref="R38:S38"/>
    <mergeCell ref="R40:S40"/>
    <mergeCell ref="R42:S42"/>
    <mergeCell ref="R44:S44"/>
    <mergeCell ref="R46:S46"/>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s>
  <phoneticPr fontId="0" type="noConversion"/>
  <conditionalFormatting sqref="W3:W6 Q5:Q6 K5:K7 X9:Y12 X13">
    <cfRule type="cellIs" dxfId="1202" priority="33226" operator="equal">
      <formula>"bitte angeben"</formula>
    </cfRule>
  </conditionalFormatting>
  <conditionalFormatting sqref="Q9:Q10 Q13">
    <cfRule type="cellIs" dxfId="1201" priority="33129" operator="equal">
      <formula>"bitte angeben"</formula>
    </cfRule>
  </conditionalFormatting>
  <conditionalFormatting sqref="L16">
    <cfRule type="cellIs" dxfId="1200" priority="31891" operator="equal">
      <formula>"Bemerkungen:"</formula>
    </cfRule>
  </conditionalFormatting>
  <conditionalFormatting sqref="K9">
    <cfRule type="cellIs" dxfId="1199" priority="23837" operator="equal">
      <formula>"bitte angeben"</formula>
    </cfRule>
  </conditionalFormatting>
  <conditionalFormatting sqref="D5">
    <cfRule type="cellIs" dxfId="1198" priority="21888" operator="equal">
      <formula>"bitte auswählen"</formula>
    </cfRule>
  </conditionalFormatting>
  <conditionalFormatting sqref="D6">
    <cfRule type="cellIs" dxfId="1197" priority="21885" operator="equal">
      <formula>"bitte auswählen"</formula>
    </cfRule>
  </conditionalFormatting>
  <conditionalFormatting sqref="D6">
    <cfRule type="cellIs" dxfId="1196" priority="21884" operator="equal">
      <formula>"bitte Straße und Hausnummer angeben"</formula>
    </cfRule>
  </conditionalFormatting>
  <conditionalFormatting sqref="D7:D8">
    <cfRule type="cellIs" dxfId="1195" priority="21881" operator="equal">
      <formula>"bitte angeben"</formula>
    </cfRule>
  </conditionalFormatting>
  <conditionalFormatting sqref="I4:O4 I3">
    <cfRule type="cellIs" dxfId="1194" priority="17349" operator="equal">
      <formula>"Bitte Belege einreichen."</formula>
    </cfRule>
  </conditionalFormatting>
  <conditionalFormatting sqref="P3">
    <cfRule type="cellIs" dxfId="1193" priority="16147" operator="equal">
      <formula>"bitte angeben"</formula>
    </cfRule>
  </conditionalFormatting>
  <conditionalFormatting sqref="P3:Q4">
    <cfRule type="cellIs" dxfId="1192" priority="16146" operator="equal">
      <formula>"Belege fehlen"</formula>
    </cfRule>
  </conditionalFormatting>
  <conditionalFormatting sqref="A14:F14">
    <cfRule type="cellIs" dxfId="1191" priority="13045" operator="equal">
      <formula>"Die obigen Angaben in den Zeilen 5 bis 12 sind vollständig"</formula>
    </cfRule>
  </conditionalFormatting>
  <conditionalFormatting sqref="T23:T24">
    <cfRule type="cellIs" dxfId="1190" priority="9287" operator="notEqual">
      <formula>""</formula>
    </cfRule>
  </conditionalFormatting>
  <conditionalFormatting sqref="V14:V15">
    <cfRule type="cellIs" dxfId="1189" priority="4847" operator="lessThan">
      <formula>Z9</formula>
    </cfRule>
  </conditionalFormatting>
  <conditionalFormatting sqref="V14">
    <cfRule type="cellIs" dxfId="1188" priority="33227" operator="greaterThan">
      <formula>$K$9</formula>
    </cfRule>
    <cfRule type="cellIs" dxfId="1187" priority="33228" operator="lessThan">
      <formula>EDATE($K$9,-6)</formula>
    </cfRule>
  </conditionalFormatting>
  <conditionalFormatting sqref="W14:W15">
    <cfRule type="cellIs" dxfId="1186" priority="3695" operator="lessThan">
      <formula>Z9</formula>
    </cfRule>
  </conditionalFormatting>
  <conditionalFormatting sqref="W14">
    <cfRule type="cellIs" dxfId="1185" priority="3696" operator="greaterThan">
      <formula>$K$9</formula>
    </cfRule>
    <cfRule type="cellIs" dxfId="1184" priority="3697" operator="lessThan">
      <formula>EDATE($K$9,-6)</formula>
    </cfRule>
  </conditionalFormatting>
  <conditionalFormatting sqref="G9:G12">
    <cfRule type="cellIs" dxfId="1183" priority="3533" operator="equal">
      <formula>"bitte auswählen"</formula>
    </cfRule>
  </conditionalFormatting>
  <conditionalFormatting sqref="G9:G12">
    <cfRule type="cellIs" dxfId="1182" priority="3532" operator="equal">
      <formula>"bitte Straße und Hausnummer angeben"</formula>
    </cfRule>
  </conditionalFormatting>
  <conditionalFormatting sqref="M34 M36 M38 M40 M42 M44 M46 M48 M50 M52 M54 M56 M58 M60 M62 M64 M66 M68 M70 M72 M74 M76 M78 M80 M82 M84 M86 M88 M90 M92 M94 M96 M98 M100">
    <cfRule type="cellIs" dxfId="1181" priority="1421" operator="greaterThan">
      <formula>0</formula>
    </cfRule>
    <cfRule type="expression" dxfId="1180" priority="1422">
      <formula>K33="Dienst-reise"</formula>
    </cfRule>
    <cfRule type="expression" dxfId="1179" priority="2517">
      <formula>M33&lt;M34</formula>
    </cfRule>
  </conditionalFormatting>
  <conditionalFormatting sqref="Y14">
    <cfRule type="cellIs" dxfId="1178" priority="2516" operator="equal">
      <formula>"bitte angeben"</formula>
    </cfRule>
  </conditionalFormatting>
  <conditionalFormatting sqref="Y13">
    <cfRule type="cellIs" dxfId="1177" priority="2515" operator="equal">
      <formula>"bitte angeben"</formula>
    </cfRule>
  </conditionalFormatting>
  <conditionalFormatting sqref="T25:T26">
    <cfRule type="cellIs" dxfId="1176" priority="2514" operator="notEqual">
      <formula>""</formula>
    </cfRule>
  </conditionalFormatting>
  <conditionalFormatting sqref="T27:T28">
    <cfRule type="cellIs" dxfId="1175" priority="2486" operator="notEqual">
      <formula>""</formula>
    </cfRule>
  </conditionalFormatting>
  <conditionalFormatting sqref="T29:T30">
    <cfRule type="cellIs" dxfId="1174" priority="2458" operator="notEqual">
      <formula>""</formula>
    </cfRule>
  </conditionalFormatting>
  <conditionalFormatting sqref="T31:T32">
    <cfRule type="cellIs" dxfId="1173" priority="2430" operator="notEqual">
      <formula>""</formula>
    </cfRule>
  </conditionalFormatting>
  <conditionalFormatting sqref="T33:T34">
    <cfRule type="cellIs" dxfId="1172" priority="2402" operator="notEqual">
      <formula>""</formula>
    </cfRule>
  </conditionalFormatting>
  <conditionalFormatting sqref="P34">
    <cfRule type="cellIs" dxfId="1171" priority="2398" operator="greaterThan">
      <formula>H33*IF(G34="hin und zurück",2,1)</formula>
    </cfRule>
  </conditionalFormatting>
  <conditionalFormatting sqref="D33:E33">
    <cfRule type="cellIs" dxfId="1170" priority="2382" operator="equal">
      <formula>"sonstiger Ort (bitte unter Bemerkung eintragen)"</formula>
    </cfRule>
    <cfRule type="cellIs" dxfId="1169" priority="2385" operator="equal">
      <formula>"bitte auswählen"</formula>
    </cfRule>
    <cfRule type="cellIs" dxfId="1168" priority="2386" operator="equal">
      <formula>"sonstiges (bitte unter Bemerkungen eintragen)"</formula>
    </cfRule>
  </conditionalFormatting>
  <conditionalFormatting sqref="D34:E34">
    <cfRule type="cellIs" dxfId="1167" priority="2383" operator="equal">
      <formula>"Sonstiges Ziel (bitte unter Bemerkung eintragen)"</formula>
    </cfRule>
    <cfRule type="cellIs" dxfId="1166" priority="2384" operator="equal">
      <formula>"bitte auswählen"</formula>
    </cfRule>
  </conditionalFormatting>
  <conditionalFormatting sqref="D34:F34">
    <cfRule type="cellIs" dxfId="1165" priority="2380" operator="equal">
      <formula>"Friedrich-Gymnasium (Freiburg)"</formula>
    </cfRule>
    <cfRule type="cellIs" dxfId="1164" priority="2381" operator="equal">
      <formula>"Kepler-Gymnasium (Freiburg)"</formula>
    </cfRule>
  </conditionalFormatting>
  <conditionalFormatting sqref="K33:K34">
    <cfRule type="cellIs" dxfId="1163" priority="2379" operator="equal">
      <formula>"Dienst-gang"</formula>
    </cfRule>
  </conditionalFormatting>
  <conditionalFormatting sqref="C33">
    <cfRule type="cellIs" dxfId="1162" priority="2396" operator="lessThan">
      <formula>EDATE($K$9,-6)</formula>
    </cfRule>
    <cfRule type="cellIs" dxfId="1161" priority="2397" operator="greaterThan">
      <formula>$K$9</formula>
    </cfRule>
  </conditionalFormatting>
  <conditionalFormatting sqref="T35:T36">
    <cfRule type="cellIs" dxfId="1160" priority="2374" operator="notEqual">
      <formula>""</formula>
    </cfRule>
  </conditionalFormatting>
  <conditionalFormatting sqref="P36">
    <cfRule type="cellIs" dxfId="1159" priority="2370" operator="greaterThan">
      <formula>H35*IF(G36="hin und zurück",2,1)</formula>
    </cfRule>
  </conditionalFormatting>
  <conditionalFormatting sqref="D35:E35">
    <cfRule type="cellIs" dxfId="1158" priority="2354" operator="equal">
      <formula>"sonstiger Ort (bitte unter Bemerkung eintragen)"</formula>
    </cfRule>
    <cfRule type="cellIs" dxfId="1157" priority="2357" operator="equal">
      <formula>"bitte auswählen"</formula>
    </cfRule>
    <cfRule type="cellIs" dxfId="1156" priority="2358" operator="equal">
      <formula>"sonstiges (bitte unter Bemerkungen eintragen)"</formula>
    </cfRule>
  </conditionalFormatting>
  <conditionalFormatting sqref="D36:E36">
    <cfRule type="cellIs" dxfId="1155" priority="2355" operator="equal">
      <formula>"Sonstiges Ziel (bitte unter Bemerkung eintragen)"</formula>
    </cfRule>
    <cfRule type="cellIs" dxfId="1154" priority="2356" operator="equal">
      <formula>"bitte auswählen"</formula>
    </cfRule>
  </conditionalFormatting>
  <conditionalFormatting sqref="D36:F36">
    <cfRule type="cellIs" dxfId="1153" priority="2352" operator="equal">
      <formula>"Friedrich-Gymnasium (Freiburg)"</formula>
    </cfRule>
    <cfRule type="cellIs" dxfId="1152" priority="2353" operator="equal">
      <formula>"Kepler-Gymnasium (Freiburg)"</formula>
    </cfRule>
  </conditionalFormatting>
  <conditionalFormatting sqref="K35:K36">
    <cfRule type="cellIs" dxfId="1151" priority="2351" operator="equal">
      <formula>"Dienst-gang"</formula>
    </cfRule>
  </conditionalFormatting>
  <conditionalFormatting sqref="C35">
    <cfRule type="cellIs" dxfId="1150" priority="2368" operator="lessThan">
      <formula>EDATE($K$9,-6)</formula>
    </cfRule>
    <cfRule type="cellIs" dxfId="1149" priority="2369" operator="greaterThan">
      <formula>$K$9</formula>
    </cfRule>
  </conditionalFormatting>
  <conditionalFormatting sqref="T37:T38">
    <cfRule type="cellIs" dxfId="1148" priority="2346" operator="notEqual">
      <formula>""</formula>
    </cfRule>
  </conditionalFormatting>
  <conditionalFormatting sqref="P38">
    <cfRule type="cellIs" dxfId="1147" priority="2342" operator="greaterThan">
      <formula>H37*IF(G38="hin und zurück",2,1)</formula>
    </cfRule>
  </conditionalFormatting>
  <conditionalFormatting sqref="D37:E37">
    <cfRule type="cellIs" dxfId="1146" priority="2326" operator="equal">
      <formula>"sonstiger Ort (bitte unter Bemerkung eintragen)"</formula>
    </cfRule>
    <cfRule type="cellIs" dxfId="1145" priority="2329" operator="equal">
      <formula>"bitte auswählen"</formula>
    </cfRule>
    <cfRule type="cellIs" dxfId="1144" priority="2330" operator="equal">
      <formula>"sonstiges (bitte unter Bemerkungen eintragen)"</formula>
    </cfRule>
  </conditionalFormatting>
  <conditionalFormatting sqref="D38:E38">
    <cfRule type="cellIs" dxfId="1143" priority="2327" operator="equal">
      <formula>"Sonstiges Ziel (bitte unter Bemerkung eintragen)"</formula>
    </cfRule>
    <cfRule type="cellIs" dxfId="1142" priority="2328" operator="equal">
      <formula>"bitte auswählen"</formula>
    </cfRule>
  </conditionalFormatting>
  <conditionalFormatting sqref="D38:F38">
    <cfRule type="cellIs" dxfId="1141" priority="2324" operator="equal">
      <formula>"Friedrich-Gymnasium (Freiburg)"</formula>
    </cfRule>
    <cfRule type="cellIs" dxfId="1140" priority="2325" operator="equal">
      <formula>"Kepler-Gymnasium (Freiburg)"</formula>
    </cfRule>
  </conditionalFormatting>
  <conditionalFormatting sqref="K37:K38">
    <cfRule type="cellIs" dxfId="1139" priority="2323" operator="equal">
      <formula>"Dienst-gang"</formula>
    </cfRule>
  </conditionalFormatting>
  <conditionalFormatting sqref="C37">
    <cfRule type="cellIs" dxfId="1138" priority="2340" operator="lessThan">
      <formula>EDATE($K$9,-6)</formula>
    </cfRule>
    <cfRule type="cellIs" dxfId="1137" priority="2341" operator="greaterThan">
      <formula>$K$9</formula>
    </cfRule>
  </conditionalFormatting>
  <conditionalFormatting sqref="T39:T40">
    <cfRule type="cellIs" dxfId="1136" priority="2318" operator="notEqual">
      <formula>""</formula>
    </cfRule>
  </conditionalFormatting>
  <conditionalFormatting sqref="P40">
    <cfRule type="cellIs" dxfId="1135" priority="2314" operator="greaterThan">
      <formula>H39*IF(G40="hin und zurück",2,1)</formula>
    </cfRule>
  </conditionalFormatting>
  <conditionalFormatting sqref="D39:E39">
    <cfRule type="cellIs" dxfId="1134" priority="2298" operator="equal">
      <formula>"sonstiger Ort (bitte unter Bemerkung eintragen)"</formula>
    </cfRule>
    <cfRule type="cellIs" dxfId="1133" priority="2301" operator="equal">
      <formula>"bitte auswählen"</formula>
    </cfRule>
    <cfRule type="cellIs" dxfId="1132" priority="2302" operator="equal">
      <formula>"sonstiges (bitte unter Bemerkungen eintragen)"</formula>
    </cfRule>
  </conditionalFormatting>
  <conditionalFormatting sqref="D40:E40">
    <cfRule type="cellIs" dxfId="1131" priority="2299" operator="equal">
      <formula>"Sonstiges Ziel (bitte unter Bemerkung eintragen)"</formula>
    </cfRule>
    <cfRule type="cellIs" dxfId="1130" priority="2300" operator="equal">
      <formula>"bitte auswählen"</formula>
    </cfRule>
  </conditionalFormatting>
  <conditionalFormatting sqref="D40:F40">
    <cfRule type="cellIs" dxfId="1129" priority="2296" operator="equal">
      <formula>"Friedrich-Gymnasium (Freiburg)"</formula>
    </cfRule>
    <cfRule type="cellIs" dxfId="1128" priority="2297" operator="equal">
      <formula>"Kepler-Gymnasium (Freiburg)"</formula>
    </cfRule>
  </conditionalFormatting>
  <conditionalFormatting sqref="K39:K40">
    <cfRule type="cellIs" dxfId="1127" priority="2295" operator="equal">
      <formula>"Dienst-gang"</formula>
    </cfRule>
  </conditionalFormatting>
  <conditionalFormatting sqref="C39">
    <cfRule type="cellIs" dxfId="1126" priority="2312" operator="lessThan">
      <formula>EDATE($K$9,-6)</formula>
    </cfRule>
    <cfRule type="cellIs" dxfId="1125" priority="2313" operator="greaterThan">
      <formula>$K$9</formula>
    </cfRule>
  </conditionalFormatting>
  <conditionalFormatting sqref="T41:T42">
    <cfRule type="cellIs" dxfId="1124" priority="2290" operator="notEqual">
      <formula>""</formula>
    </cfRule>
  </conditionalFormatting>
  <conditionalFormatting sqref="P42">
    <cfRule type="cellIs" dxfId="1123" priority="2286" operator="greaterThan">
      <formula>H41*IF(G42="hin und zurück",2,1)</formula>
    </cfRule>
  </conditionalFormatting>
  <conditionalFormatting sqref="D41:E41">
    <cfRule type="cellIs" dxfId="1122" priority="2270" operator="equal">
      <formula>"sonstiger Ort (bitte unter Bemerkung eintragen)"</formula>
    </cfRule>
    <cfRule type="cellIs" dxfId="1121" priority="2273" operator="equal">
      <formula>"bitte auswählen"</formula>
    </cfRule>
    <cfRule type="cellIs" dxfId="1120" priority="2274" operator="equal">
      <formula>"sonstiges (bitte unter Bemerkungen eintragen)"</formula>
    </cfRule>
  </conditionalFormatting>
  <conditionalFormatting sqref="D42:E42">
    <cfRule type="cellIs" dxfId="1119" priority="2271" operator="equal">
      <formula>"Sonstiges Ziel (bitte unter Bemerkung eintragen)"</formula>
    </cfRule>
    <cfRule type="cellIs" dxfId="1118" priority="2272" operator="equal">
      <formula>"bitte auswählen"</formula>
    </cfRule>
  </conditionalFormatting>
  <conditionalFormatting sqref="D42:F42">
    <cfRule type="cellIs" dxfId="1117" priority="2268" operator="equal">
      <formula>"Friedrich-Gymnasium (Freiburg)"</formula>
    </cfRule>
    <cfRule type="cellIs" dxfId="1116" priority="2269" operator="equal">
      <formula>"Kepler-Gymnasium (Freiburg)"</formula>
    </cfRule>
  </conditionalFormatting>
  <conditionalFormatting sqref="K41:K42">
    <cfRule type="cellIs" dxfId="1115" priority="2267" operator="equal">
      <formula>"Dienst-gang"</formula>
    </cfRule>
  </conditionalFormatting>
  <conditionalFormatting sqref="C41">
    <cfRule type="cellIs" dxfId="1114" priority="2284" operator="lessThan">
      <formula>EDATE($K$9,-6)</formula>
    </cfRule>
    <cfRule type="cellIs" dxfId="1113" priority="2285" operator="greaterThan">
      <formula>$K$9</formula>
    </cfRule>
  </conditionalFormatting>
  <conditionalFormatting sqref="T43:T44">
    <cfRule type="cellIs" dxfId="1112" priority="2262" operator="notEqual">
      <formula>""</formula>
    </cfRule>
  </conditionalFormatting>
  <conditionalFormatting sqref="P44">
    <cfRule type="cellIs" dxfId="1111" priority="2258" operator="greaterThan">
      <formula>H43*IF(G44="hin und zurück",2,1)</formula>
    </cfRule>
  </conditionalFormatting>
  <conditionalFormatting sqref="D43:E43">
    <cfRule type="cellIs" dxfId="1110" priority="2242" operator="equal">
      <formula>"sonstiger Ort (bitte unter Bemerkung eintragen)"</formula>
    </cfRule>
    <cfRule type="cellIs" dxfId="1109" priority="2245" operator="equal">
      <formula>"bitte auswählen"</formula>
    </cfRule>
    <cfRule type="cellIs" dxfId="1108" priority="2246" operator="equal">
      <formula>"sonstiges (bitte unter Bemerkungen eintragen)"</formula>
    </cfRule>
  </conditionalFormatting>
  <conditionalFormatting sqref="D44:E44">
    <cfRule type="cellIs" dxfId="1107" priority="2243" operator="equal">
      <formula>"Sonstiges Ziel (bitte unter Bemerkung eintragen)"</formula>
    </cfRule>
    <cfRule type="cellIs" dxfId="1106" priority="2244" operator="equal">
      <formula>"bitte auswählen"</formula>
    </cfRule>
  </conditionalFormatting>
  <conditionalFormatting sqref="D44:F44">
    <cfRule type="cellIs" dxfId="1105" priority="2240" operator="equal">
      <formula>"Friedrich-Gymnasium (Freiburg)"</formula>
    </cfRule>
    <cfRule type="cellIs" dxfId="1104" priority="2241" operator="equal">
      <formula>"Kepler-Gymnasium (Freiburg)"</formula>
    </cfRule>
  </conditionalFormatting>
  <conditionalFormatting sqref="K43:K44">
    <cfRule type="cellIs" dxfId="1103" priority="2239" operator="equal">
      <formula>"Dienst-gang"</formula>
    </cfRule>
  </conditionalFormatting>
  <conditionalFormatting sqref="C43">
    <cfRule type="cellIs" dxfId="1102" priority="2256" operator="lessThan">
      <formula>EDATE($K$9,-6)</formula>
    </cfRule>
    <cfRule type="cellIs" dxfId="1101" priority="2257" operator="greaterThan">
      <formula>$K$9</formula>
    </cfRule>
  </conditionalFormatting>
  <conditionalFormatting sqref="T45:T46">
    <cfRule type="cellIs" dxfId="1100" priority="2234" operator="notEqual">
      <formula>""</formula>
    </cfRule>
  </conditionalFormatting>
  <conditionalFormatting sqref="P46">
    <cfRule type="cellIs" dxfId="1099" priority="2230" operator="greaterThan">
      <formula>H45*IF(G46="hin und zurück",2,1)</formula>
    </cfRule>
  </conditionalFormatting>
  <conditionalFormatting sqref="D45:E45">
    <cfRule type="cellIs" dxfId="1098" priority="2214" operator="equal">
      <formula>"sonstiger Ort (bitte unter Bemerkung eintragen)"</formula>
    </cfRule>
    <cfRule type="cellIs" dxfId="1097" priority="2217" operator="equal">
      <formula>"bitte auswählen"</formula>
    </cfRule>
    <cfRule type="cellIs" dxfId="1096" priority="2218" operator="equal">
      <formula>"sonstiges (bitte unter Bemerkungen eintragen)"</formula>
    </cfRule>
  </conditionalFormatting>
  <conditionalFormatting sqref="D46:E46">
    <cfRule type="cellIs" dxfId="1095" priority="2215" operator="equal">
      <formula>"Sonstiges Ziel (bitte unter Bemerkung eintragen)"</formula>
    </cfRule>
    <cfRule type="cellIs" dxfId="1094" priority="2216" operator="equal">
      <formula>"bitte auswählen"</formula>
    </cfRule>
  </conditionalFormatting>
  <conditionalFormatting sqref="D46:F46">
    <cfRule type="cellIs" dxfId="1093" priority="2212" operator="equal">
      <formula>"Friedrich-Gymnasium (Freiburg)"</formula>
    </cfRule>
    <cfRule type="cellIs" dxfId="1092" priority="2213" operator="equal">
      <formula>"Kepler-Gymnasium (Freiburg)"</formula>
    </cfRule>
  </conditionalFormatting>
  <conditionalFormatting sqref="K45:K46">
    <cfRule type="cellIs" dxfId="1091" priority="2211" operator="equal">
      <formula>"Dienst-gang"</formula>
    </cfRule>
  </conditionalFormatting>
  <conditionalFormatting sqref="C45">
    <cfRule type="cellIs" dxfId="1090" priority="2228" operator="lessThan">
      <formula>EDATE($K$9,-6)</formula>
    </cfRule>
    <cfRule type="cellIs" dxfId="1089" priority="2229" operator="greaterThan">
      <formula>$K$9</formula>
    </cfRule>
  </conditionalFormatting>
  <conditionalFormatting sqref="T47:T48">
    <cfRule type="cellIs" dxfId="1088" priority="2206" operator="notEqual">
      <formula>""</formula>
    </cfRule>
  </conditionalFormatting>
  <conditionalFormatting sqref="P48">
    <cfRule type="cellIs" dxfId="1087" priority="2202" operator="greaterThan">
      <formula>H47*IF(G48="hin und zurück",2,1)</formula>
    </cfRule>
  </conditionalFormatting>
  <conditionalFormatting sqref="D47:E47">
    <cfRule type="cellIs" dxfId="1086" priority="2186" operator="equal">
      <formula>"sonstiger Ort (bitte unter Bemerkung eintragen)"</formula>
    </cfRule>
    <cfRule type="cellIs" dxfId="1085" priority="2189" operator="equal">
      <formula>"bitte auswählen"</formula>
    </cfRule>
    <cfRule type="cellIs" dxfId="1084" priority="2190" operator="equal">
      <formula>"sonstiges (bitte unter Bemerkungen eintragen)"</formula>
    </cfRule>
  </conditionalFormatting>
  <conditionalFormatting sqref="D48:E48">
    <cfRule type="cellIs" dxfId="1083" priority="2187" operator="equal">
      <formula>"Sonstiges Ziel (bitte unter Bemerkung eintragen)"</formula>
    </cfRule>
    <cfRule type="cellIs" dxfId="1082" priority="2188" operator="equal">
      <formula>"bitte auswählen"</formula>
    </cfRule>
  </conditionalFormatting>
  <conditionalFormatting sqref="D48:F48">
    <cfRule type="cellIs" dxfId="1081" priority="2184" operator="equal">
      <formula>"Friedrich-Gymnasium (Freiburg)"</formula>
    </cfRule>
    <cfRule type="cellIs" dxfId="1080" priority="2185" operator="equal">
      <formula>"Kepler-Gymnasium (Freiburg)"</formula>
    </cfRule>
  </conditionalFormatting>
  <conditionalFormatting sqref="K47:K48">
    <cfRule type="cellIs" dxfId="1079" priority="2183" operator="equal">
      <formula>"Dienst-gang"</formula>
    </cfRule>
  </conditionalFormatting>
  <conditionalFormatting sqref="C47">
    <cfRule type="cellIs" dxfId="1078" priority="2200" operator="lessThan">
      <formula>EDATE($K$9,-6)</formula>
    </cfRule>
    <cfRule type="cellIs" dxfId="1077" priority="2201" operator="greaterThan">
      <formula>$K$9</formula>
    </cfRule>
  </conditionalFormatting>
  <conditionalFormatting sqref="T49:T50">
    <cfRule type="cellIs" dxfId="1076" priority="2178" operator="notEqual">
      <formula>""</formula>
    </cfRule>
  </conditionalFormatting>
  <conditionalFormatting sqref="P50">
    <cfRule type="cellIs" dxfId="1075" priority="2174" operator="greaterThan">
      <formula>H49*IF(G50="hin und zurück",2,1)</formula>
    </cfRule>
  </conditionalFormatting>
  <conditionalFormatting sqref="D49:E49">
    <cfRule type="cellIs" dxfId="1074" priority="2158" operator="equal">
      <formula>"sonstiger Ort (bitte unter Bemerkung eintragen)"</formula>
    </cfRule>
    <cfRule type="cellIs" dxfId="1073" priority="2161" operator="equal">
      <formula>"bitte auswählen"</formula>
    </cfRule>
    <cfRule type="cellIs" dxfId="1072" priority="2162" operator="equal">
      <formula>"sonstiges (bitte unter Bemerkungen eintragen)"</formula>
    </cfRule>
  </conditionalFormatting>
  <conditionalFormatting sqref="D50:E50">
    <cfRule type="cellIs" dxfId="1071" priority="2159" operator="equal">
      <formula>"Sonstiges Ziel (bitte unter Bemerkung eintragen)"</formula>
    </cfRule>
    <cfRule type="cellIs" dxfId="1070" priority="2160" operator="equal">
      <formula>"bitte auswählen"</formula>
    </cfRule>
  </conditionalFormatting>
  <conditionalFormatting sqref="D50:F50">
    <cfRule type="cellIs" dxfId="1069" priority="2156" operator="equal">
      <formula>"Friedrich-Gymnasium (Freiburg)"</formula>
    </cfRule>
    <cfRule type="cellIs" dxfId="1068" priority="2157" operator="equal">
      <formula>"Kepler-Gymnasium (Freiburg)"</formula>
    </cfRule>
  </conditionalFormatting>
  <conditionalFormatting sqref="K49:K50">
    <cfRule type="cellIs" dxfId="1067" priority="2155" operator="equal">
      <formula>"Dienst-gang"</formula>
    </cfRule>
  </conditionalFormatting>
  <conditionalFormatting sqref="C49">
    <cfRule type="cellIs" dxfId="1066" priority="2172" operator="lessThan">
      <formula>EDATE($K$9,-6)</formula>
    </cfRule>
    <cfRule type="cellIs" dxfId="1065" priority="2173" operator="greaterThan">
      <formula>$K$9</formula>
    </cfRule>
  </conditionalFormatting>
  <conditionalFormatting sqref="T51:T52">
    <cfRule type="cellIs" dxfId="1064" priority="2150" operator="notEqual">
      <formula>""</formula>
    </cfRule>
  </conditionalFormatting>
  <conditionalFormatting sqref="P52">
    <cfRule type="cellIs" dxfId="1063" priority="2146" operator="greaterThan">
      <formula>H51*IF(G52="hin und zurück",2,1)</formula>
    </cfRule>
  </conditionalFormatting>
  <conditionalFormatting sqref="D51:E51">
    <cfRule type="cellIs" dxfId="1062" priority="2130" operator="equal">
      <formula>"sonstiger Ort (bitte unter Bemerkung eintragen)"</formula>
    </cfRule>
    <cfRule type="cellIs" dxfId="1061" priority="2133" operator="equal">
      <formula>"bitte auswählen"</formula>
    </cfRule>
    <cfRule type="cellIs" dxfId="1060" priority="2134" operator="equal">
      <formula>"sonstiges (bitte unter Bemerkungen eintragen)"</formula>
    </cfRule>
  </conditionalFormatting>
  <conditionalFormatting sqref="D52:E52">
    <cfRule type="cellIs" dxfId="1059" priority="2131" operator="equal">
      <formula>"Sonstiges Ziel (bitte unter Bemerkung eintragen)"</formula>
    </cfRule>
    <cfRule type="cellIs" dxfId="1058" priority="2132" operator="equal">
      <formula>"bitte auswählen"</formula>
    </cfRule>
  </conditionalFormatting>
  <conditionalFormatting sqref="D52:F52">
    <cfRule type="cellIs" dxfId="1057" priority="2128" operator="equal">
      <formula>"Friedrich-Gymnasium (Freiburg)"</formula>
    </cfRule>
    <cfRule type="cellIs" dxfId="1056" priority="2129" operator="equal">
      <formula>"Kepler-Gymnasium (Freiburg)"</formula>
    </cfRule>
  </conditionalFormatting>
  <conditionalFormatting sqref="K51:K52">
    <cfRule type="cellIs" dxfId="1055" priority="2127" operator="equal">
      <formula>"Dienst-gang"</formula>
    </cfRule>
  </conditionalFormatting>
  <conditionalFormatting sqref="C51">
    <cfRule type="cellIs" dxfId="1054" priority="2144" operator="lessThan">
      <formula>EDATE($K$9,-6)</formula>
    </cfRule>
    <cfRule type="cellIs" dxfId="1053" priority="2145" operator="greaterThan">
      <formula>$K$9</formula>
    </cfRule>
  </conditionalFormatting>
  <conditionalFormatting sqref="T53:T54">
    <cfRule type="cellIs" dxfId="1052" priority="2122" operator="notEqual">
      <formula>""</formula>
    </cfRule>
  </conditionalFormatting>
  <conditionalFormatting sqref="P54">
    <cfRule type="cellIs" dxfId="1051" priority="2118" operator="greaterThan">
      <formula>H53*IF(G54="hin und zurück",2,1)</formula>
    </cfRule>
  </conditionalFormatting>
  <conditionalFormatting sqref="D53:E53">
    <cfRule type="cellIs" dxfId="1050" priority="2102" operator="equal">
      <formula>"sonstiger Ort (bitte unter Bemerkung eintragen)"</formula>
    </cfRule>
    <cfRule type="cellIs" dxfId="1049" priority="2105" operator="equal">
      <formula>"bitte auswählen"</formula>
    </cfRule>
    <cfRule type="cellIs" dxfId="1048" priority="2106" operator="equal">
      <formula>"sonstiges (bitte unter Bemerkungen eintragen)"</formula>
    </cfRule>
  </conditionalFormatting>
  <conditionalFormatting sqref="D54:E54">
    <cfRule type="cellIs" dxfId="1047" priority="2103" operator="equal">
      <formula>"Sonstiges Ziel (bitte unter Bemerkung eintragen)"</formula>
    </cfRule>
    <cfRule type="cellIs" dxfId="1046" priority="2104" operator="equal">
      <formula>"bitte auswählen"</formula>
    </cfRule>
  </conditionalFormatting>
  <conditionalFormatting sqref="D54:F54">
    <cfRule type="cellIs" dxfId="1045" priority="2100" operator="equal">
      <formula>"Friedrich-Gymnasium (Freiburg)"</formula>
    </cfRule>
    <cfRule type="cellIs" dxfId="1044" priority="2101" operator="equal">
      <formula>"Kepler-Gymnasium (Freiburg)"</formula>
    </cfRule>
  </conditionalFormatting>
  <conditionalFormatting sqref="K53:K54">
    <cfRule type="cellIs" dxfId="1043" priority="2099" operator="equal">
      <formula>"Dienst-gang"</formula>
    </cfRule>
  </conditionalFormatting>
  <conditionalFormatting sqref="C53">
    <cfRule type="cellIs" dxfId="1042" priority="2116" operator="lessThan">
      <formula>EDATE($K$9,-6)</formula>
    </cfRule>
    <cfRule type="cellIs" dxfId="1041" priority="2117" operator="greaterThan">
      <formula>$K$9</formula>
    </cfRule>
  </conditionalFormatting>
  <conditionalFormatting sqref="T55:T56">
    <cfRule type="cellIs" dxfId="1040" priority="2094" operator="notEqual">
      <formula>""</formula>
    </cfRule>
  </conditionalFormatting>
  <conditionalFormatting sqref="P56">
    <cfRule type="cellIs" dxfId="1039" priority="2090" operator="greaterThan">
      <formula>H55*IF(G56="hin und zurück",2,1)</formula>
    </cfRule>
  </conditionalFormatting>
  <conditionalFormatting sqref="D55:E55">
    <cfRule type="cellIs" dxfId="1038" priority="2074" operator="equal">
      <formula>"sonstiger Ort (bitte unter Bemerkung eintragen)"</formula>
    </cfRule>
    <cfRule type="cellIs" dxfId="1037" priority="2077" operator="equal">
      <formula>"bitte auswählen"</formula>
    </cfRule>
    <cfRule type="cellIs" dxfId="1036" priority="2078" operator="equal">
      <formula>"sonstiges (bitte unter Bemerkungen eintragen)"</formula>
    </cfRule>
  </conditionalFormatting>
  <conditionalFormatting sqref="D56:E56">
    <cfRule type="cellIs" dxfId="1035" priority="2075" operator="equal">
      <formula>"Sonstiges Ziel (bitte unter Bemerkung eintragen)"</formula>
    </cfRule>
    <cfRule type="cellIs" dxfId="1034" priority="2076" operator="equal">
      <formula>"bitte auswählen"</formula>
    </cfRule>
  </conditionalFormatting>
  <conditionalFormatting sqref="D56:F56">
    <cfRule type="cellIs" dxfId="1033" priority="2072" operator="equal">
      <formula>"Friedrich-Gymnasium (Freiburg)"</formula>
    </cfRule>
    <cfRule type="cellIs" dxfId="1032" priority="2073" operator="equal">
      <formula>"Kepler-Gymnasium (Freiburg)"</formula>
    </cfRule>
  </conditionalFormatting>
  <conditionalFormatting sqref="K55:K56">
    <cfRule type="cellIs" dxfId="1031" priority="2071" operator="equal">
      <formula>"Dienst-gang"</formula>
    </cfRule>
  </conditionalFormatting>
  <conditionalFormatting sqref="C55">
    <cfRule type="cellIs" dxfId="1030" priority="2088" operator="lessThan">
      <formula>EDATE($K$9,-6)</formula>
    </cfRule>
    <cfRule type="cellIs" dxfId="1029" priority="2089" operator="greaterThan">
      <formula>$K$9</formula>
    </cfRule>
  </conditionalFormatting>
  <conditionalFormatting sqref="T57:T58">
    <cfRule type="cellIs" dxfId="1028" priority="2066" operator="notEqual">
      <formula>""</formula>
    </cfRule>
  </conditionalFormatting>
  <conditionalFormatting sqref="P58">
    <cfRule type="cellIs" dxfId="1027" priority="2062" operator="greaterThan">
      <formula>H57*IF(G58="hin und zurück",2,1)</formula>
    </cfRule>
  </conditionalFormatting>
  <conditionalFormatting sqref="D57:E57">
    <cfRule type="cellIs" dxfId="1026" priority="2046" operator="equal">
      <formula>"sonstiger Ort (bitte unter Bemerkung eintragen)"</formula>
    </cfRule>
    <cfRule type="cellIs" dxfId="1025" priority="2049" operator="equal">
      <formula>"bitte auswählen"</formula>
    </cfRule>
    <cfRule type="cellIs" dxfId="1024" priority="2050" operator="equal">
      <formula>"sonstiges (bitte unter Bemerkungen eintragen)"</formula>
    </cfRule>
  </conditionalFormatting>
  <conditionalFormatting sqref="D58:E58">
    <cfRule type="cellIs" dxfId="1023" priority="2047" operator="equal">
      <formula>"Sonstiges Ziel (bitte unter Bemerkung eintragen)"</formula>
    </cfRule>
    <cfRule type="cellIs" dxfId="1022" priority="2048" operator="equal">
      <formula>"bitte auswählen"</formula>
    </cfRule>
  </conditionalFormatting>
  <conditionalFormatting sqref="D58:F58">
    <cfRule type="cellIs" dxfId="1021" priority="2044" operator="equal">
      <formula>"Friedrich-Gymnasium (Freiburg)"</formula>
    </cfRule>
    <cfRule type="cellIs" dxfId="1020" priority="2045" operator="equal">
      <formula>"Kepler-Gymnasium (Freiburg)"</formula>
    </cfRule>
  </conditionalFormatting>
  <conditionalFormatting sqref="K57:K58">
    <cfRule type="cellIs" dxfId="1019" priority="2043" operator="equal">
      <formula>"Dienst-gang"</formula>
    </cfRule>
  </conditionalFormatting>
  <conditionalFormatting sqref="C57">
    <cfRule type="cellIs" dxfId="1018" priority="2060" operator="lessThan">
      <formula>EDATE($K$9,-6)</formula>
    </cfRule>
    <cfRule type="cellIs" dxfId="1017" priority="2061" operator="greaterThan">
      <formula>$K$9</formula>
    </cfRule>
  </conditionalFormatting>
  <conditionalFormatting sqref="T59:T60">
    <cfRule type="cellIs" dxfId="1016" priority="2038" operator="notEqual">
      <formula>""</formula>
    </cfRule>
  </conditionalFormatting>
  <conditionalFormatting sqref="P60">
    <cfRule type="cellIs" dxfId="1015" priority="2034" operator="greaterThan">
      <formula>H59*IF(G60="hin und zurück",2,1)</formula>
    </cfRule>
  </conditionalFormatting>
  <conditionalFormatting sqref="D59:E59">
    <cfRule type="cellIs" dxfId="1014" priority="2018" operator="equal">
      <formula>"sonstiger Ort (bitte unter Bemerkung eintragen)"</formula>
    </cfRule>
    <cfRule type="cellIs" dxfId="1013" priority="2021" operator="equal">
      <formula>"bitte auswählen"</formula>
    </cfRule>
    <cfRule type="cellIs" dxfId="1012" priority="2022" operator="equal">
      <formula>"sonstiges (bitte unter Bemerkungen eintragen)"</formula>
    </cfRule>
  </conditionalFormatting>
  <conditionalFormatting sqref="D60:E60">
    <cfRule type="cellIs" dxfId="1011" priority="2019" operator="equal">
      <formula>"Sonstiges Ziel (bitte unter Bemerkung eintragen)"</formula>
    </cfRule>
    <cfRule type="cellIs" dxfId="1010" priority="2020" operator="equal">
      <formula>"bitte auswählen"</formula>
    </cfRule>
  </conditionalFormatting>
  <conditionalFormatting sqref="D60:F60">
    <cfRule type="cellIs" dxfId="1009" priority="2016" operator="equal">
      <formula>"Friedrich-Gymnasium (Freiburg)"</formula>
    </cfRule>
    <cfRule type="cellIs" dxfId="1008" priority="2017" operator="equal">
      <formula>"Kepler-Gymnasium (Freiburg)"</formula>
    </cfRule>
  </conditionalFormatting>
  <conditionalFormatting sqref="K59:K60">
    <cfRule type="cellIs" dxfId="1007" priority="2015" operator="equal">
      <formula>"Dienst-gang"</formula>
    </cfRule>
  </conditionalFormatting>
  <conditionalFormatting sqref="C59">
    <cfRule type="cellIs" dxfId="1006" priority="2032" operator="lessThan">
      <formula>EDATE($K$9,-6)</formula>
    </cfRule>
    <cfRule type="cellIs" dxfId="1005" priority="2033" operator="greaterThan">
      <formula>$K$9</formula>
    </cfRule>
  </conditionalFormatting>
  <conditionalFormatting sqref="T61:T62">
    <cfRule type="cellIs" dxfId="1004" priority="2010" operator="notEqual">
      <formula>""</formula>
    </cfRule>
  </conditionalFormatting>
  <conditionalFormatting sqref="P62">
    <cfRule type="cellIs" dxfId="1003" priority="2006" operator="greaterThan">
      <formula>H61*IF(G62="hin und zurück",2,1)</formula>
    </cfRule>
  </conditionalFormatting>
  <conditionalFormatting sqref="D61:E61">
    <cfRule type="cellIs" dxfId="1002" priority="1990" operator="equal">
      <formula>"sonstiger Ort (bitte unter Bemerkung eintragen)"</formula>
    </cfRule>
    <cfRule type="cellIs" dxfId="1001" priority="1993" operator="equal">
      <formula>"bitte auswählen"</formula>
    </cfRule>
    <cfRule type="cellIs" dxfId="1000" priority="1994" operator="equal">
      <formula>"sonstiges (bitte unter Bemerkungen eintragen)"</formula>
    </cfRule>
  </conditionalFormatting>
  <conditionalFormatting sqref="D62:E62">
    <cfRule type="cellIs" dxfId="999" priority="1991" operator="equal">
      <formula>"Sonstiges Ziel (bitte unter Bemerkung eintragen)"</formula>
    </cfRule>
    <cfRule type="cellIs" dxfId="998" priority="1992" operator="equal">
      <formula>"bitte auswählen"</formula>
    </cfRule>
  </conditionalFormatting>
  <conditionalFormatting sqref="D62:F62">
    <cfRule type="cellIs" dxfId="997" priority="1988" operator="equal">
      <formula>"Friedrich-Gymnasium (Freiburg)"</formula>
    </cfRule>
    <cfRule type="cellIs" dxfId="996" priority="1989" operator="equal">
      <formula>"Kepler-Gymnasium (Freiburg)"</formula>
    </cfRule>
  </conditionalFormatting>
  <conditionalFormatting sqref="K61:K62">
    <cfRule type="cellIs" dxfId="995" priority="1987" operator="equal">
      <formula>"Dienst-gang"</formula>
    </cfRule>
  </conditionalFormatting>
  <conditionalFormatting sqref="C61">
    <cfRule type="cellIs" dxfId="994" priority="2004" operator="lessThan">
      <formula>EDATE($K$9,-6)</formula>
    </cfRule>
    <cfRule type="cellIs" dxfId="993" priority="2005" operator="greaterThan">
      <formula>$K$9</formula>
    </cfRule>
  </conditionalFormatting>
  <conditionalFormatting sqref="T63:T64">
    <cfRule type="cellIs" dxfId="992" priority="1982" operator="notEqual">
      <formula>""</formula>
    </cfRule>
  </conditionalFormatting>
  <conditionalFormatting sqref="P64">
    <cfRule type="cellIs" dxfId="991" priority="1978" operator="greaterThan">
      <formula>H63*IF(G64="hin und zurück",2,1)</formula>
    </cfRule>
  </conditionalFormatting>
  <conditionalFormatting sqref="D63:E63">
    <cfRule type="cellIs" dxfId="990" priority="1962" operator="equal">
      <formula>"sonstiger Ort (bitte unter Bemerkung eintragen)"</formula>
    </cfRule>
    <cfRule type="cellIs" dxfId="989" priority="1965" operator="equal">
      <formula>"bitte auswählen"</formula>
    </cfRule>
    <cfRule type="cellIs" dxfId="988" priority="1966" operator="equal">
      <formula>"sonstiges (bitte unter Bemerkungen eintragen)"</formula>
    </cfRule>
  </conditionalFormatting>
  <conditionalFormatting sqref="D64:E64">
    <cfRule type="cellIs" dxfId="987" priority="1963" operator="equal">
      <formula>"Sonstiges Ziel (bitte unter Bemerkung eintragen)"</formula>
    </cfRule>
    <cfRule type="cellIs" dxfId="986" priority="1964" operator="equal">
      <formula>"bitte auswählen"</formula>
    </cfRule>
  </conditionalFormatting>
  <conditionalFormatting sqref="D64:F64">
    <cfRule type="cellIs" dxfId="985" priority="1960" operator="equal">
      <formula>"Friedrich-Gymnasium (Freiburg)"</formula>
    </cfRule>
    <cfRule type="cellIs" dxfId="984" priority="1961" operator="equal">
      <formula>"Kepler-Gymnasium (Freiburg)"</formula>
    </cfRule>
  </conditionalFormatting>
  <conditionalFormatting sqref="K63:K64">
    <cfRule type="cellIs" dxfId="983" priority="1959" operator="equal">
      <formula>"Dienst-gang"</formula>
    </cfRule>
  </conditionalFormatting>
  <conditionalFormatting sqref="C63">
    <cfRule type="cellIs" dxfId="982" priority="1976" operator="lessThan">
      <formula>EDATE($K$9,-6)</formula>
    </cfRule>
    <cfRule type="cellIs" dxfId="981" priority="1977" operator="greaterThan">
      <formula>$K$9</formula>
    </cfRule>
  </conditionalFormatting>
  <conditionalFormatting sqref="T65:T66">
    <cfRule type="cellIs" dxfId="980" priority="1954" operator="notEqual">
      <formula>""</formula>
    </cfRule>
  </conditionalFormatting>
  <conditionalFormatting sqref="P66">
    <cfRule type="cellIs" dxfId="979" priority="1950" operator="greaterThan">
      <formula>H65*IF(G66="hin und zurück",2,1)</formula>
    </cfRule>
  </conditionalFormatting>
  <conditionalFormatting sqref="D65:E65">
    <cfRule type="cellIs" dxfId="978" priority="1934" operator="equal">
      <formula>"sonstiger Ort (bitte unter Bemerkung eintragen)"</formula>
    </cfRule>
    <cfRule type="cellIs" dxfId="977" priority="1937" operator="equal">
      <formula>"bitte auswählen"</formula>
    </cfRule>
    <cfRule type="cellIs" dxfId="976" priority="1938" operator="equal">
      <formula>"sonstiges (bitte unter Bemerkungen eintragen)"</formula>
    </cfRule>
  </conditionalFormatting>
  <conditionalFormatting sqref="D66:E66">
    <cfRule type="cellIs" dxfId="975" priority="1935" operator="equal">
      <formula>"Sonstiges Ziel (bitte unter Bemerkung eintragen)"</formula>
    </cfRule>
    <cfRule type="cellIs" dxfId="974" priority="1936" operator="equal">
      <formula>"bitte auswählen"</formula>
    </cfRule>
  </conditionalFormatting>
  <conditionalFormatting sqref="D66:F66">
    <cfRule type="cellIs" dxfId="973" priority="1932" operator="equal">
      <formula>"Friedrich-Gymnasium (Freiburg)"</formula>
    </cfRule>
    <cfRule type="cellIs" dxfId="972" priority="1933" operator="equal">
      <formula>"Kepler-Gymnasium (Freiburg)"</formula>
    </cfRule>
  </conditionalFormatting>
  <conditionalFormatting sqref="K65:K66">
    <cfRule type="cellIs" dxfId="971" priority="1931" operator="equal">
      <formula>"Dienst-gang"</formula>
    </cfRule>
  </conditionalFormatting>
  <conditionalFormatting sqref="C65">
    <cfRule type="cellIs" dxfId="970" priority="1948" operator="lessThan">
      <formula>EDATE($K$9,-6)</formula>
    </cfRule>
    <cfRule type="cellIs" dxfId="969" priority="1949" operator="greaterThan">
      <formula>$K$9</formula>
    </cfRule>
  </conditionalFormatting>
  <conditionalFormatting sqref="T67:T68">
    <cfRule type="cellIs" dxfId="968" priority="1926" operator="notEqual">
      <formula>""</formula>
    </cfRule>
  </conditionalFormatting>
  <conditionalFormatting sqref="P68">
    <cfRule type="cellIs" dxfId="967" priority="1922" operator="greaterThan">
      <formula>H67*IF(G68="hin und zurück",2,1)</formula>
    </cfRule>
  </conditionalFormatting>
  <conditionalFormatting sqref="D67:E67">
    <cfRule type="cellIs" dxfId="966" priority="1906" operator="equal">
      <formula>"sonstiger Ort (bitte unter Bemerkung eintragen)"</formula>
    </cfRule>
    <cfRule type="cellIs" dxfId="965" priority="1909" operator="equal">
      <formula>"bitte auswählen"</formula>
    </cfRule>
    <cfRule type="cellIs" dxfId="964" priority="1910" operator="equal">
      <formula>"sonstiges (bitte unter Bemerkungen eintragen)"</formula>
    </cfRule>
  </conditionalFormatting>
  <conditionalFormatting sqref="D68:E68">
    <cfRule type="cellIs" dxfId="963" priority="1907" operator="equal">
      <formula>"Sonstiges Ziel (bitte unter Bemerkung eintragen)"</formula>
    </cfRule>
    <cfRule type="cellIs" dxfId="962" priority="1908" operator="equal">
      <formula>"bitte auswählen"</formula>
    </cfRule>
  </conditionalFormatting>
  <conditionalFormatting sqref="D68:F68">
    <cfRule type="cellIs" dxfId="961" priority="1904" operator="equal">
      <formula>"Friedrich-Gymnasium (Freiburg)"</formula>
    </cfRule>
    <cfRule type="cellIs" dxfId="960" priority="1905" operator="equal">
      <formula>"Kepler-Gymnasium (Freiburg)"</formula>
    </cfRule>
  </conditionalFormatting>
  <conditionalFormatting sqref="K67:K68">
    <cfRule type="cellIs" dxfId="959" priority="1903" operator="equal">
      <formula>"Dienst-gang"</formula>
    </cfRule>
  </conditionalFormatting>
  <conditionalFormatting sqref="C67">
    <cfRule type="cellIs" dxfId="958" priority="1920" operator="lessThan">
      <formula>EDATE($K$9,-6)</formula>
    </cfRule>
    <cfRule type="cellIs" dxfId="957" priority="1921" operator="greaterThan">
      <formula>$K$9</formula>
    </cfRule>
  </conditionalFormatting>
  <conditionalFormatting sqref="T69:T70">
    <cfRule type="cellIs" dxfId="956" priority="1898" operator="notEqual">
      <formula>""</formula>
    </cfRule>
  </conditionalFormatting>
  <conditionalFormatting sqref="P70">
    <cfRule type="cellIs" dxfId="955" priority="1894" operator="greaterThan">
      <formula>H69*IF(G70="hin und zurück",2,1)</formula>
    </cfRule>
  </conditionalFormatting>
  <conditionalFormatting sqref="D69:E69">
    <cfRule type="cellIs" dxfId="954" priority="1878" operator="equal">
      <formula>"sonstiger Ort (bitte unter Bemerkung eintragen)"</formula>
    </cfRule>
    <cfRule type="cellIs" dxfId="953" priority="1881" operator="equal">
      <formula>"bitte auswählen"</formula>
    </cfRule>
    <cfRule type="cellIs" dxfId="952" priority="1882" operator="equal">
      <formula>"sonstiges (bitte unter Bemerkungen eintragen)"</formula>
    </cfRule>
  </conditionalFormatting>
  <conditionalFormatting sqref="D70:E70">
    <cfRule type="cellIs" dxfId="951" priority="1879" operator="equal">
      <formula>"Sonstiges Ziel (bitte unter Bemerkung eintragen)"</formula>
    </cfRule>
    <cfRule type="cellIs" dxfId="950" priority="1880" operator="equal">
      <formula>"bitte auswählen"</formula>
    </cfRule>
  </conditionalFormatting>
  <conditionalFormatting sqref="D70:F70">
    <cfRule type="cellIs" dxfId="949" priority="1876" operator="equal">
      <formula>"Friedrich-Gymnasium (Freiburg)"</formula>
    </cfRule>
    <cfRule type="cellIs" dxfId="948" priority="1877" operator="equal">
      <formula>"Kepler-Gymnasium (Freiburg)"</formula>
    </cfRule>
  </conditionalFormatting>
  <conditionalFormatting sqref="K69:K70">
    <cfRule type="cellIs" dxfId="947" priority="1875" operator="equal">
      <formula>"Dienst-gang"</formula>
    </cfRule>
  </conditionalFormatting>
  <conditionalFormatting sqref="C69">
    <cfRule type="cellIs" dxfId="946" priority="1892" operator="lessThan">
      <formula>EDATE($K$9,-6)</formula>
    </cfRule>
    <cfRule type="cellIs" dxfId="945" priority="1893" operator="greaterThan">
      <formula>$K$9</formula>
    </cfRule>
  </conditionalFormatting>
  <conditionalFormatting sqref="T71:T72">
    <cfRule type="cellIs" dxfId="944" priority="1870" operator="notEqual">
      <formula>""</formula>
    </cfRule>
  </conditionalFormatting>
  <conditionalFormatting sqref="P72">
    <cfRule type="cellIs" dxfId="943" priority="1866" operator="greaterThan">
      <formula>H71*IF(G72="hin und zurück",2,1)</formula>
    </cfRule>
  </conditionalFormatting>
  <conditionalFormatting sqref="D71:E71">
    <cfRule type="cellIs" dxfId="942" priority="1850" operator="equal">
      <formula>"sonstiger Ort (bitte unter Bemerkung eintragen)"</formula>
    </cfRule>
    <cfRule type="cellIs" dxfId="941" priority="1853" operator="equal">
      <formula>"bitte auswählen"</formula>
    </cfRule>
    <cfRule type="cellIs" dxfId="940" priority="1854" operator="equal">
      <formula>"sonstiges (bitte unter Bemerkungen eintragen)"</formula>
    </cfRule>
  </conditionalFormatting>
  <conditionalFormatting sqref="D72:E72">
    <cfRule type="cellIs" dxfId="939" priority="1851" operator="equal">
      <formula>"Sonstiges Ziel (bitte unter Bemerkung eintragen)"</formula>
    </cfRule>
    <cfRule type="cellIs" dxfId="938" priority="1852" operator="equal">
      <formula>"bitte auswählen"</formula>
    </cfRule>
  </conditionalFormatting>
  <conditionalFormatting sqref="D72:F72">
    <cfRule type="cellIs" dxfId="937" priority="1848" operator="equal">
      <formula>"Friedrich-Gymnasium (Freiburg)"</formula>
    </cfRule>
    <cfRule type="cellIs" dxfId="936" priority="1849" operator="equal">
      <formula>"Kepler-Gymnasium (Freiburg)"</formula>
    </cfRule>
  </conditionalFormatting>
  <conditionalFormatting sqref="K71:K72">
    <cfRule type="cellIs" dxfId="935" priority="1847" operator="equal">
      <formula>"Dienst-gang"</formula>
    </cfRule>
  </conditionalFormatting>
  <conditionalFormatting sqref="C71">
    <cfRule type="cellIs" dxfId="934" priority="1864" operator="lessThan">
      <formula>EDATE($K$9,-6)</formula>
    </cfRule>
    <cfRule type="cellIs" dxfId="933" priority="1865" operator="greaterThan">
      <formula>$K$9</formula>
    </cfRule>
  </conditionalFormatting>
  <conditionalFormatting sqref="T73:T74">
    <cfRule type="cellIs" dxfId="932" priority="1842" operator="notEqual">
      <formula>""</formula>
    </cfRule>
  </conditionalFormatting>
  <conditionalFormatting sqref="P74">
    <cfRule type="cellIs" dxfId="931" priority="1838" operator="greaterThan">
      <formula>H73*IF(G74="hin und zurück",2,1)</formula>
    </cfRule>
  </conditionalFormatting>
  <conditionalFormatting sqref="D73:E73">
    <cfRule type="cellIs" dxfId="930" priority="1822" operator="equal">
      <formula>"sonstiger Ort (bitte unter Bemerkung eintragen)"</formula>
    </cfRule>
    <cfRule type="cellIs" dxfId="929" priority="1825" operator="equal">
      <formula>"bitte auswählen"</formula>
    </cfRule>
    <cfRule type="cellIs" dxfId="928" priority="1826" operator="equal">
      <formula>"sonstiges (bitte unter Bemerkungen eintragen)"</formula>
    </cfRule>
  </conditionalFormatting>
  <conditionalFormatting sqref="D74:E74">
    <cfRule type="cellIs" dxfId="927" priority="1823" operator="equal">
      <formula>"Sonstiges Ziel (bitte unter Bemerkung eintragen)"</formula>
    </cfRule>
    <cfRule type="cellIs" dxfId="926" priority="1824" operator="equal">
      <formula>"bitte auswählen"</formula>
    </cfRule>
  </conditionalFormatting>
  <conditionalFormatting sqref="D74:F74">
    <cfRule type="cellIs" dxfId="925" priority="1820" operator="equal">
      <formula>"Friedrich-Gymnasium (Freiburg)"</formula>
    </cfRule>
    <cfRule type="cellIs" dxfId="924" priority="1821" operator="equal">
      <formula>"Kepler-Gymnasium (Freiburg)"</formula>
    </cfRule>
  </conditionalFormatting>
  <conditionalFormatting sqref="K73:K74">
    <cfRule type="cellIs" dxfId="923" priority="1819" operator="equal">
      <formula>"Dienst-gang"</formula>
    </cfRule>
  </conditionalFormatting>
  <conditionalFormatting sqref="C73">
    <cfRule type="cellIs" dxfId="922" priority="1836" operator="lessThan">
      <formula>EDATE($K$9,-6)</formula>
    </cfRule>
    <cfRule type="cellIs" dxfId="921" priority="1837" operator="greaterThan">
      <formula>$K$9</formula>
    </cfRule>
  </conditionalFormatting>
  <conditionalFormatting sqref="T75:T76">
    <cfRule type="cellIs" dxfId="920" priority="1814" operator="notEqual">
      <formula>""</formula>
    </cfRule>
  </conditionalFormatting>
  <conditionalFormatting sqref="P76">
    <cfRule type="cellIs" dxfId="919" priority="1810" operator="greaterThan">
      <formula>H75*IF(G76="hin und zurück",2,1)</formula>
    </cfRule>
  </conditionalFormatting>
  <conditionalFormatting sqref="D75:E75">
    <cfRule type="cellIs" dxfId="918" priority="1794" operator="equal">
      <formula>"sonstiger Ort (bitte unter Bemerkung eintragen)"</formula>
    </cfRule>
    <cfRule type="cellIs" dxfId="917" priority="1797" operator="equal">
      <formula>"bitte auswählen"</formula>
    </cfRule>
    <cfRule type="cellIs" dxfId="916" priority="1798" operator="equal">
      <formula>"sonstiges (bitte unter Bemerkungen eintragen)"</formula>
    </cfRule>
  </conditionalFormatting>
  <conditionalFormatting sqref="D76:E76">
    <cfRule type="cellIs" dxfId="915" priority="1795" operator="equal">
      <formula>"Sonstiges Ziel (bitte unter Bemerkung eintragen)"</formula>
    </cfRule>
    <cfRule type="cellIs" dxfId="914" priority="1796" operator="equal">
      <formula>"bitte auswählen"</formula>
    </cfRule>
  </conditionalFormatting>
  <conditionalFormatting sqref="D76:F76">
    <cfRule type="cellIs" dxfId="913" priority="1792" operator="equal">
      <formula>"Friedrich-Gymnasium (Freiburg)"</formula>
    </cfRule>
    <cfRule type="cellIs" dxfId="912" priority="1793" operator="equal">
      <formula>"Kepler-Gymnasium (Freiburg)"</formula>
    </cfRule>
  </conditionalFormatting>
  <conditionalFormatting sqref="K75:K76">
    <cfRule type="cellIs" dxfId="911" priority="1791" operator="equal">
      <formula>"Dienst-gang"</formula>
    </cfRule>
  </conditionalFormatting>
  <conditionalFormatting sqref="C75">
    <cfRule type="cellIs" dxfId="910" priority="1808" operator="lessThan">
      <formula>EDATE($K$9,-6)</formula>
    </cfRule>
    <cfRule type="cellIs" dxfId="909" priority="1809" operator="greaterThan">
      <formula>$K$9</formula>
    </cfRule>
  </conditionalFormatting>
  <conditionalFormatting sqref="T77:T78">
    <cfRule type="cellIs" dxfId="908" priority="1786" operator="notEqual">
      <formula>""</formula>
    </cfRule>
  </conditionalFormatting>
  <conditionalFormatting sqref="P78">
    <cfRule type="cellIs" dxfId="907" priority="1782" operator="greaterThan">
      <formula>H77*IF(G78="hin und zurück",2,1)</formula>
    </cfRule>
  </conditionalFormatting>
  <conditionalFormatting sqref="D77:E77">
    <cfRule type="cellIs" dxfId="906" priority="1766" operator="equal">
      <formula>"sonstiger Ort (bitte unter Bemerkung eintragen)"</formula>
    </cfRule>
    <cfRule type="cellIs" dxfId="905" priority="1769" operator="equal">
      <formula>"bitte auswählen"</formula>
    </cfRule>
    <cfRule type="cellIs" dxfId="904" priority="1770" operator="equal">
      <formula>"sonstiges (bitte unter Bemerkungen eintragen)"</formula>
    </cfRule>
  </conditionalFormatting>
  <conditionalFormatting sqref="D78:E78">
    <cfRule type="cellIs" dxfId="903" priority="1767" operator="equal">
      <formula>"Sonstiges Ziel (bitte unter Bemerkung eintragen)"</formula>
    </cfRule>
    <cfRule type="cellIs" dxfId="902" priority="1768" operator="equal">
      <formula>"bitte auswählen"</formula>
    </cfRule>
  </conditionalFormatting>
  <conditionalFormatting sqref="D78:F78">
    <cfRule type="cellIs" dxfId="901" priority="1764" operator="equal">
      <formula>"Friedrich-Gymnasium (Freiburg)"</formula>
    </cfRule>
    <cfRule type="cellIs" dxfId="900" priority="1765" operator="equal">
      <formula>"Kepler-Gymnasium (Freiburg)"</formula>
    </cfRule>
  </conditionalFormatting>
  <conditionalFormatting sqref="K77:K78">
    <cfRule type="cellIs" dxfId="899" priority="1763" operator="equal">
      <formula>"Dienst-gang"</formula>
    </cfRule>
  </conditionalFormatting>
  <conditionalFormatting sqref="C77">
    <cfRule type="cellIs" dxfId="898" priority="1780" operator="lessThan">
      <formula>EDATE($K$9,-6)</formula>
    </cfRule>
    <cfRule type="cellIs" dxfId="897" priority="1781" operator="greaterThan">
      <formula>$K$9</formula>
    </cfRule>
  </conditionalFormatting>
  <conditionalFormatting sqref="T79:T80">
    <cfRule type="cellIs" dxfId="896" priority="1758" operator="notEqual">
      <formula>""</formula>
    </cfRule>
  </conditionalFormatting>
  <conditionalFormatting sqref="P80">
    <cfRule type="cellIs" dxfId="895" priority="1754" operator="greaterThan">
      <formula>H79*IF(G80="hin und zurück",2,1)</formula>
    </cfRule>
  </conditionalFormatting>
  <conditionalFormatting sqref="D79:E79">
    <cfRule type="cellIs" dxfId="894" priority="1738" operator="equal">
      <formula>"sonstiger Ort (bitte unter Bemerkung eintragen)"</formula>
    </cfRule>
    <cfRule type="cellIs" dxfId="893" priority="1741" operator="equal">
      <formula>"bitte auswählen"</formula>
    </cfRule>
    <cfRule type="cellIs" dxfId="892" priority="1742" operator="equal">
      <formula>"sonstiges (bitte unter Bemerkungen eintragen)"</formula>
    </cfRule>
  </conditionalFormatting>
  <conditionalFormatting sqref="D80:E80">
    <cfRule type="cellIs" dxfId="891" priority="1739" operator="equal">
      <formula>"Sonstiges Ziel (bitte unter Bemerkung eintragen)"</formula>
    </cfRule>
    <cfRule type="cellIs" dxfId="890" priority="1740" operator="equal">
      <formula>"bitte auswählen"</formula>
    </cfRule>
  </conditionalFormatting>
  <conditionalFormatting sqref="D80:F80">
    <cfRule type="cellIs" dxfId="889" priority="1736" operator="equal">
      <formula>"Friedrich-Gymnasium (Freiburg)"</formula>
    </cfRule>
    <cfRule type="cellIs" dxfId="888" priority="1737" operator="equal">
      <formula>"Kepler-Gymnasium (Freiburg)"</formula>
    </cfRule>
  </conditionalFormatting>
  <conditionalFormatting sqref="K79:K80">
    <cfRule type="cellIs" dxfId="887" priority="1735" operator="equal">
      <formula>"Dienst-gang"</formula>
    </cfRule>
  </conditionalFormatting>
  <conditionalFormatting sqref="C79">
    <cfRule type="cellIs" dxfId="886" priority="1752" operator="lessThan">
      <formula>EDATE($K$9,-6)</formula>
    </cfRule>
    <cfRule type="cellIs" dxfId="885" priority="1753" operator="greaterThan">
      <formula>$K$9</formula>
    </cfRule>
  </conditionalFormatting>
  <conditionalFormatting sqref="T81:T82">
    <cfRule type="cellIs" dxfId="884" priority="1730" operator="notEqual">
      <formula>""</formula>
    </cfRule>
  </conditionalFormatting>
  <conditionalFormatting sqref="P82">
    <cfRule type="cellIs" dxfId="883" priority="1726" operator="greaterThan">
      <formula>H81*IF(G82="hin und zurück",2,1)</formula>
    </cfRule>
  </conditionalFormatting>
  <conditionalFormatting sqref="D81:E81">
    <cfRule type="cellIs" dxfId="882" priority="1710" operator="equal">
      <formula>"sonstiger Ort (bitte unter Bemerkung eintragen)"</formula>
    </cfRule>
    <cfRule type="cellIs" dxfId="881" priority="1713" operator="equal">
      <formula>"bitte auswählen"</formula>
    </cfRule>
    <cfRule type="cellIs" dxfId="880" priority="1714" operator="equal">
      <formula>"sonstiges (bitte unter Bemerkungen eintragen)"</formula>
    </cfRule>
  </conditionalFormatting>
  <conditionalFormatting sqref="D82:E82">
    <cfRule type="cellIs" dxfId="879" priority="1711" operator="equal">
      <formula>"Sonstiges Ziel (bitte unter Bemerkung eintragen)"</formula>
    </cfRule>
    <cfRule type="cellIs" dxfId="878" priority="1712" operator="equal">
      <formula>"bitte auswählen"</formula>
    </cfRule>
  </conditionalFormatting>
  <conditionalFormatting sqref="D82:F82">
    <cfRule type="cellIs" dxfId="877" priority="1708" operator="equal">
      <formula>"Friedrich-Gymnasium (Freiburg)"</formula>
    </cfRule>
    <cfRule type="cellIs" dxfId="876" priority="1709" operator="equal">
      <formula>"Kepler-Gymnasium (Freiburg)"</formula>
    </cfRule>
  </conditionalFormatting>
  <conditionalFormatting sqref="K81:K82">
    <cfRule type="cellIs" dxfId="875" priority="1707" operator="equal">
      <formula>"Dienst-gang"</formula>
    </cfRule>
  </conditionalFormatting>
  <conditionalFormatting sqref="C81">
    <cfRule type="cellIs" dxfId="874" priority="1724" operator="lessThan">
      <formula>EDATE($K$9,-6)</formula>
    </cfRule>
    <cfRule type="cellIs" dxfId="873" priority="1725" operator="greaterThan">
      <formula>$K$9</formula>
    </cfRule>
  </conditionalFormatting>
  <conditionalFormatting sqref="T83:T84">
    <cfRule type="cellIs" dxfId="872" priority="1702" operator="notEqual">
      <formula>""</formula>
    </cfRule>
  </conditionalFormatting>
  <conditionalFormatting sqref="P84">
    <cfRule type="cellIs" dxfId="871" priority="1698" operator="greaterThan">
      <formula>H83*IF(G84="hin und zurück",2,1)</formula>
    </cfRule>
  </conditionalFormatting>
  <conditionalFormatting sqref="D83:E83">
    <cfRule type="cellIs" dxfId="870" priority="1682" operator="equal">
      <formula>"sonstiger Ort (bitte unter Bemerkung eintragen)"</formula>
    </cfRule>
    <cfRule type="cellIs" dxfId="869" priority="1685" operator="equal">
      <formula>"bitte auswählen"</formula>
    </cfRule>
    <cfRule type="cellIs" dxfId="868" priority="1686" operator="equal">
      <formula>"sonstiges (bitte unter Bemerkungen eintragen)"</formula>
    </cfRule>
  </conditionalFormatting>
  <conditionalFormatting sqref="D84:E84">
    <cfRule type="cellIs" dxfId="867" priority="1683" operator="equal">
      <formula>"Sonstiges Ziel (bitte unter Bemerkung eintragen)"</formula>
    </cfRule>
    <cfRule type="cellIs" dxfId="866" priority="1684" operator="equal">
      <formula>"bitte auswählen"</formula>
    </cfRule>
  </conditionalFormatting>
  <conditionalFormatting sqref="D84:F84">
    <cfRule type="cellIs" dxfId="865" priority="1680" operator="equal">
      <formula>"Friedrich-Gymnasium (Freiburg)"</formula>
    </cfRule>
    <cfRule type="cellIs" dxfId="864" priority="1681" operator="equal">
      <formula>"Kepler-Gymnasium (Freiburg)"</formula>
    </cfRule>
  </conditionalFormatting>
  <conditionalFormatting sqref="K83:K84">
    <cfRule type="cellIs" dxfId="863" priority="1679" operator="equal">
      <formula>"Dienst-gang"</formula>
    </cfRule>
  </conditionalFormatting>
  <conditionalFormatting sqref="C83">
    <cfRule type="cellIs" dxfId="862" priority="1696" operator="lessThan">
      <formula>EDATE($K$9,-6)</formula>
    </cfRule>
    <cfRule type="cellIs" dxfId="861" priority="1697" operator="greaterThan">
      <formula>$K$9</formula>
    </cfRule>
  </conditionalFormatting>
  <conditionalFormatting sqref="T85:T86">
    <cfRule type="cellIs" dxfId="860" priority="1674" operator="notEqual">
      <formula>""</formula>
    </cfRule>
  </conditionalFormatting>
  <conditionalFormatting sqref="P86">
    <cfRule type="cellIs" dxfId="859" priority="1670" operator="greaterThan">
      <formula>H85*IF(G86="hin und zurück",2,1)</formula>
    </cfRule>
  </conditionalFormatting>
  <conditionalFormatting sqref="D85:E85">
    <cfRule type="cellIs" dxfId="858" priority="1654" operator="equal">
      <formula>"sonstiger Ort (bitte unter Bemerkung eintragen)"</formula>
    </cfRule>
    <cfRule type="cellIs" dxfId="857" priority="1657" operator="equal">
      <formula>"bitte auswählen"</formula>
    </cfRule>
    <cfRule type="cellIs" dxfId="856" priority="1658" operator="equal">
      <formula>"sonstiges (bitte unter Bemerkungen eintragen)"</formula>
    </cfRule>
  </conditionalFormatting>
  <conditionalFormatting sqref="D86:E86">
    <cfRule type="cellIs" dxfId="855" priority="1655" operator="equal">
      <formula>"Sonstiges Ziel (bitte unter Bemerkung eintragen)"</formula>
    </cfRule>
    <cfRule type="cellIs" dxfId="854" priority="1656" operator="equal">
      <formula>"bitte auswählen"</formula>
    </cfRule>
  </conditionalFormatting>
  <conditionalFormatting sqref="D86:F86">
    <cfRule type="cellIs" dxfId="853" priority="1652" operator="equal">
      <formula>"Friedrich-Gymnasium (Freiburg)"</formula>
    </cfRule>
    <cfRule type="cellIs" dxfId="852" priority="1653" operator="equal">
      <formula>"Kepler-Gymnasium (Freiburg)"</formula>
    </cfRule>
  </conditionalFormatting>
  <conditionalFormatting sqref="K85:K86">
    <cfRule type="cellIs" dxfId="851" priority="1651" operator="equal">
      <formula>"Dienst-gang"</formula>
    </cfRule>
  </conditionalFormatting>
  <conditionalFormatting sqref="C85">
    <cfRule type="cellIs" dxfId="850" priority="1668" operator="lessThan">
      <formula>EDATE($K$9,-6)</formula>
    </cfRule>
    <cfRule type="cellIs" dxfId="849" priority="1669" operator="greaterThan">
      <formula>$K$9</formula>
    </cfRule>
  </conditionalFormatting>
  <conditionalFormatting sqref="T87:T88">
    <cfRule type="cellIs" dxfId="848" priority="1646" operator="notEqual">
      <formula>""</formula>
    </cfRule>
  </conditionalFormatting>
  <conditionalFormatting sqref="P88">
    <cfRule type="cellIs" dxfId="847" priority="1642" operator="greaterThan">
      <formula>H87*IF(G88="hin und zurück",2,1)</formula>
    </cfRule>
  </conditionalFormatting>
  <conditionalFormatting sqref="D87:E87">
    <cfRule type="cellIs" dxfId="846" priority="1626" operator="equal">
      <formula>"sonstiger Ort (bitte unter Bemerkung eintragen)"</formula>
    </cfRule>
    <cfRule type="cellIs" dxfId="845" priority="1629" operator="equal">
      <formula>"bitte auswählen"</formula>
    </cfRule>
    <cfRule type="cellIs" dxfId="844" priority="1630" operator="equal">
      <formula>"sonstiges (bitte unter Bemerkungen eintragen)"</formula>
    </cfRule>
  </conditionalFormatting>
  <conditionalFormatting sqref="D88:E88">
    <cfRule type="cellIs" dxfId="843" priority="1627" operator="equal">
      <formula>"Sonstiges Ziel (bitte unter Bemerkung eintragen)"</formula>
    </cfRule>
    <cfRule type="cellIs" dxfId="842" priority="1628" operator="equal">
      <formula>"bitte auswählen"</formula>
    </cfRule>
  </conditionalFormatting>
  <conditionalFormatting sqref="D88:F88">
    <cfRule type="cellIs" dxfId="841" priority="1624" operator="equal">
      <formula>"Friedrich-Gymnasium (Freiburg)"</formula>
    </cfRule>
    <cfRule type="cellIs" dxfId="840" priority="1625" operator="equal">
      <formula>"Kepler-Gymnasium (Freiburg)"</formula>
    </cfRule>
  </conditionalFormatting>
  <conditionalFormatting sqref="K87:K88">
    <cfRule type="cellIs" dxfId="839" priority="1623" operator="equal">
      <formula>"Dienst-gang"</formula>
    </cfRule>
  </conditionalFormatting>
  <conditionalFormatting sqref="C87">
    <cfRule type="cellIs" dxfId="838" priority="1640" operator="lessThan">
      <formula>EDATE($K$9,-6)</formula>
    </cfRule>
    <cfRule type="cellIs" dxfId="837" priority="1641" operator="greaterThan">
      <formula>$K$9</formula>
    </cfRule>
  </conditionalFormatting>
  <conditionalFormatting sqref="T89:T90">
    <cfRule type="cellIs" dxfId="836" priority="1618" operator="notEqual">
      <formula>""</formula>
    </cfRule>
  </conditionalFormatting>
  <conditionalFormatting sqref="P90">
    <cfRule type="cellIs" dxfId="835" priority="1614" operator="greaterThan">
      <formula>H89*IF(G90="hin und zurück",2,1)</formula>
    </cfRule>
  </conditionalFormatting>
  <conditionalFormatting sqref="D89:E89">
    <cfRule type="cellIs" dxfId="834" priority="1598" operator="equal">
      <formula>"sonstiger Ort (bitte unter Bemerkung eintragen)"</formula>
    </cfRule>
    <cfRule type="cellIs" dxfId="833" priority="1601" operator="equal">
      <formula>"bitte auswählen"</formula>
    </cfRule>
    <cfRule type="cellIs" dxfId="832" priority="1602" operator="equal">
      <formula>"sonstiges (bitte unter Bemerkungen eintragen)"</formula>
    </cfRule>
  </conditionalFormatting>
  <conditionalFormatting sqref="D90:E90">
    <cfRule type="cellIs" dxfId="831" priority="1599" operator="equal">
      <formula>"Sonstiges Ziel (bitte unter Bemerkung eintragen)"</formula>
    </cfRule>
    <cfRule type="cellIs" dxfId="830" priority="1600" operator="equal">
      <formula>"bitte auswählen"</formula>
    </cfRule>
  </conditionalFormatting>
  <conditionalFormatting sqref="D90:F90">
    <cfRule type="cellIs" dxfId="829" priority="1596" operator="equal">
      <formula>"Friedrich-Gymnasium (Freiburg)"</formula>
    </cfRule>
    <cfRule type="cellIs" dxfId="828" priority="1597" operator="equal">
      <formula>"Kepler-Gymnasium (Freiburg)"</formula>
    </cfRule>
  </conditionalFormatting>
  <conditionalFormatting sqref="K89:K90">
    <cfRule type="cellIs" dxfId="827" priority="1595" operator="equal">
      <formula>"Dienst-gang"</formula>
    </cfRule>
  </conditionalFormatting>
  <conditionalFormatting sqref="C89">
    <cfRule type="cellIs" dxfId="826" priority="1612" operator="lessThan">
      <formula>EDATE($K$9,-6)</formula>
    </cfRule>
    <cfRule type="cellIs" dxfId="825" priority="1613" operator="greaterThan">
      <formula>$K$9</formula>
    </cfRule>
  </conditionalFormatting>
  <conditionalFormatting sqref="T91:T92">
    <cfRule type="cellIs" dxfId="824" priority="1590" operator="notEqual">
      <formula>""</formula>
    </cfRule>
  </conditionalFormatting>
  <conditionalFormatting sqref="P92">
    <cfRule type="cellIs" dxfId="823" priority="1586" operator="greaterThan">
      <formula>H91*IF(G92="hin und zurück",2,1)</formula>
    </cfRule>
  </conditionalFormatting>
  <conditionalFormatting sqref="D91:E91">
    <cfRule type="cellIs" dxfId="822" priority="1570" operator="equal">
      <formula>"sonstiger Ort (bitte unter Bemerkung eintragen)"</formula>
    </cfRule>
    <cfRule type="cellIs" dxfId="821" priority="1573" operator="equal">
      <formula>"bitte auswählen"</formula>
    </cfRule>
    <cfRule type="cellIs" dxfId="820" priority="1574" operator="equal">
      <formula>"sonstiges (bitte unter Bemerkungen eintragen)"</formula>
    </cfRule>
  </conditionalFormatting>
  <conditionalFormatting sqref="D92:E92">
    <cfRule type="cellIs" dxfId="819" priority="1571" operator="equal">
      <formula>"Sonstiges Ziel (bitte unter Bemerkung eintragen)"</formula>
    </cfRule>
    <cfRule type="cellIs" dxfId="818" priority="1572" operator="equal">
      <formula>"bitte auswählen"</formula>
    </cfRule>
  </conditionalFormatting>
  <conditionalFormatting sqref="D92:F92">
    <cfRule type="cellIs" dxfId="817" priority="1568" operator="equal">
      <formula>"Friedrich-Gymnasium (Freiburg)"</formula>
    </cfRule>
    <cfRule type="cellIs" dxfId="816" priority="1569" operator="equal">
      <formula>"Kepler-Gymnasium (Freiburg)"</formula>
    </cfRule>
  </conditionalFormatting>
  <conditionalFormatting sqref="K91:K92">
    <cfRule type="cellIs" dxfId="815" priority="1567" operator="equal">
      <formula>"Dienst-gang"</formula>
    </cfRule>
  </conditionalFormatting>
  <conditionalFormatting sqref="C91">
    <cfRule type="cellIs" dxfId="814" priority="1584" operator="lessThan">
      <formula>EDATE($K$9,-6)</formula>
    </cfRule>
    <cfRule type="cellIs" dxfId="813" priority="1585" operator="greaterThan">
      <formula>$K$9</formula>
    </cfRule>
  </conditionalFormatting>
  <conditionalFormatting sqref="T93:T94">
    <cfRule type="cellIs" dxfId="812" priority="1562" operator="notEqual">
      <formula>""</formula>
    </cfRule>
  </conditionalFormatting>
  <conditionalFormatting sqref="P94">
    <cfRule type="cellIs" dxfId="811" priority="1558" operator="greaterThan">
      <formula>H93*IF(G94="hin und zurück",2,1)</formula>
    </cfRule>
  </conditionalFormatting>
  <conditionalFormatting sqref="D93:E93">
    <cfRule type="cellIs" dxfId="810" priority="1542" operator="equal">
      <formula>"sonstiger Ort (bitte unter Bemerkung eintragen)"</formula>
    </cfRule>
    <cfRule type="cellIs" dxfId="809" priority="1545" operator="equal">
      <formula>"bitte auswählen"</formula>
    </cfRule>
    <cfRule type="cellIs" dxfId="808" priority="1546" operator="equal">
      <formula>"sonstiges (bitte unter Bemerkungen eintragen)"</formula>
    </cfRule>
  </conditionalFormatting>
  <conditionalFormatting sqref="D94:E94">
    <cfRule type="cellIs" dxfId="807" priority="1543" operator="equal">
      <formula>"Sonstiges Ziel (bitte unter Bemerkung eintragen)"</formula>
    </cfRule>
    <cfRule type="cellIs" dxfId="806" priority="1544" operator="equal">
      <formula>"bitte auswählen"</formula>
    </cfRule>
  </conditionalFormatting>
  <conditionalFormatting sqref="D94:F94">
    <cfRule type="cellIs" dxfId="805" priority="1540" operator="equal">
      <formula>"Friedrich-Gymnasium (Freiburg)"</formula>
    </cfRule>
    <cfRule type="cellIs" dxfId="804" priority="1541" operator="equal">
      <formula>"Kepler-Gymnasium (Freiburg)"</formula>
    </cfRule>
  </conditionalFormatting>
  <conditionalFormatting sqref="K93:K94">
    <cfRule type="cellIs" dxfId="803" priority="1539" operator="equal">
      <formula>"Dienst-gang"</formula>
    </cfRule>
  </conditionalFormatting>
  <conditionalFormatting sqref="C93">
    <cfRule type="cellIs" dxfId="802" priority="1556" operator="lessThan">
      <formula>EDATE($K$9,-6)</formula>
    </cfRule>
    <cfRule type="cellIs" dxfId="801" priority="1557" operator="greaterThan">
      <formula>$K$9</formula>
    </cfRule>
  </conditionalFormatting>
  <conditionalFormatting sqref="T95:T96">
    <cfRule type="cellIs" dxfId="800" priority="1534" operator="notEqual">
      <formula>""</formula>
    </cfRule>
  </conditionalFormatting>
  <conditionalFormatting sqref="P96">
    <cfRule type="cellIs" dxfId="799" priority="1530" operator="greaterThan">
      <formula>H95*IF(G96="hin und zurück",2,1)</formula>
    </cfRule>
  </conditionalFormatting>
  <conditionalFormatting sqref="D95:E95">
    <cfRule type="cellIs" dxfId="798" priority="1514" operator="equal">
      <formula>"sonstiger Ort (bitte unter Bemerkung eintragen)"</formula>
    </cfRule>
    <cfRule type="cellIs" dxfId="797" priority="1517" operator="equal">
      <formula>"bitte auswählen"</formula>
    </cfRule>
    <cfRule type="cellIs" dxfId="796" priority="1518" operator="equal">
      <formula>"sonstiges (bitte unter Bemerkungen eintragen)"</formula>
    </cfRule>
  </conditionalFormatting>
  <conditionalFormatting sqref="D96:E96">
    <cfRule type="cellIs" dxfId="795" priority="1515" operator="equal">
      <formula>"Sonstiges Ziel (bitte unter Bemerkung eintragen)"</formula>
    </cfRule>
    <cfRule type="cellIs" dxfId="794" priority="1516" operator="equal">
      <formula>"bitte auswählen"</formula>
    </cfRule>
  </conditionalFormatting>
  <conditionalFormatting sqref="D96:F96">
    <cfRule type="cellIs" dxfId="793" priority="1512" operator="equal">
      <formula>"Friedrich-Gymnasium (Freiburg)"</formula>
    </cfRule>
    <cfRule type="cellIs" dxfId="792" priority="1513" operator="equal">
      <formula>"Kepler-Gymnasium (Freiburg)"</formula>
    </cfRule>
  </conditionalFormatting>
  <conditionalFormatting sqref="K95:K96">
    <cfRule type="cellIs" dxfId="791" priority="1511" operator="equal">
      <formula>"Dienst-gang"</formula>
    </cfRule>
  </conditionalFormatting>
  <conditionalFormatting sqref="C95">
    <cfRule type="cellIs" dxfId="790" priority="1528" operator="lessThan">
      <formula>EDATE($K$9,-6)</formula>
    </cfRule>
    <cfRule type="cellIs" dxfId="789" priority="1529" operator="greaterThan">
      <formula>$K$9</formula>
    </cfRule>
  </conditionalFormatting>
  <conditionalFormatting sqref="T97:T98">
    <cfRule type="cellIs" dxfId="788" priority="1506" operator="notEqual">
      <formula>""</formula>
    </cfRule>
  </conditionalFormatting>
  <conditionalFormatting sqref="P98">
    <cfRule type="cellIs" dxfId="787" priority="1502" operator="greaterThan">
      <formula>H97*IF(G98="hin und zurück",2,1)</formula>
    </cfRule>
  </conditionalFormatting>
  <conditionalFormatting sqref="D97:E97">
    <cfRule type="cellIs" dxfId="786" priority="1486" operator="equal">
      <formula>"sonstiger Ort (bitte unter Bemerkung eintragen)"</formula>
    </cfRule>
    <cfRule type="cellIs" dxfId="785" priority="1489" operator="equal">
      <formula>"bitte auswählen"</formula>
    </cfRule>
    <cfRule type="cellIs" dxfId="784" priority="1490" operator="equal">
      <formula>"sonstiges (bitte unter Bemerkungen eintragen)"</formula>
    </cfRule>
  </conditionalFormatting>
  <conditionalFormatting sqref="D98:E98">
    <cfRule type="cellIs" dxfId="783" priority="1487" operator="equal">
      <formula>"Sonstiges Ziel (bitte unter Bemerkung eintragen)"</formula>
    </cfRule>
    <cfRule type="cellIs" dxfId="782" priority="1488" operator="equal">
      <formula>"bitte auswählen"</formula>
    </cfRule>
  </conditionalFormatting>
  <conditionalFormatting sqref="D98:F98">
    <cfRule type="cellIs" dxfId="781" priority="1484" operator="equal">
      <formula>"Friedrich-Gymnasium (Freiburg)"</formula>
    </cfRule>
    <cfRule type="cellIs" dxfId="780" priority="1485" operator="equal">
      <formula>"Kepler-Gymnasium (Freiburg)"</formula>
    </cfRule>
  </conditionalFormatting>
  <conditionalFormatting sqref="K97:K98">
    <cfRule type="cellIs" dxfId="779" priority="1483" operator="equal">
      <formula>"Dienst-gang"</formula>
    </cfRule>
  </conditionalFormatting>
  <conditionalFormatting sqref="C97">
    <cfRule type="cellIs" dxfId="778" priority="1500" operator="lessThan">
      <formula>EDATE($K$9,-6)</formula>
    </cfRule>
    <cfRule type="cellIs" dxfId="777" priority="1501" operator="greaterThan">
      <formula>$K$9</formula>
    </cfRule>
  </conditionalFormatting>
  <conditionalFormatting sqref="T99:T100">
    <cfRule type="cellIs" dxfId="776" priority="1478" operator="notEqual">
      <formula>""</formula>
    </cfRule>
  </conditionalFormatting>
  <conditionalFormatting sqref="P100">
    <cfRule type="cellIs" dxfId="775" priority="1474" operator="greaterThan">
      <formula>H99*IF(G100="hin und zurück",2,1)</formula>
    </cfRule>
  </conditionalFormatting>
  <conditionalFormatting sqref="D99:E99">
    <cfRule type="cellIs" dxfId="774" priority="1458" operator="equal">
      <formula>"sonstiger Ort (bitte unter Bemerkung eintragen)"</formula>
    </cfRule>
    <cfRule type="cellIs" dxfId="773" priority="1461" operator="equal">
      <formula>"bitte auswählen"</formula>
    </cfRule>
    <cfRule type="cellIs" dxfId="772" priority="1462" operator="equal">
      <formula>"sonstiges (bitte unter Bemerkungen eintragen)"</formula>
    </cfRule>
  </conditionalFormatting>
  <conditionalFormatting sqref="D100:E100">
    <cfRule type="cellIs" dxfId="771" priority="1459" operator="equal">
      <formula>"Sonstiges Ziel (bitte unter Bemerkung eintragen)"</formula>
    </cfRule>
    <cfRule type="cellIs" dxfId="770" priority="1460" operator="equal">
      <formula>"bitte auswählen"</formula>
    </cfRule>
  </conditionalFormatting>
  <conditionalFormatting sqref="D100:F100">
    <cfRule type="cellIs" dxfId="769" priority="1456" operator="equal">
      <formula>"Friedrich-Gymnasium (Freiburg)"</formula>
    </cfRule>
    <cfRule type="cellIs" dxfId="768" priority="1457" operator="equal">
      <formula>"Kepler-Gymnasium (Freiburg)"</formula>
    </cfRule>
  </conditionalFormatting>
  <conditionalFormatting sqref="K99:K100">
    <cfRule type="cellIs" dxfId="767" priority="1455" operator="equal">
      <formula>"Dienst-gang"</formula>
    </cfRule>
  </conditionalFormatting>
  <conditionalFormatting sqref="C99">
    <cfRule type="cellIs" dxfId="766" priority="1472" operator="lessThan">
      <formula>EDATE($K$9,-6)</formula>
    </cfRule>
    <cfRule type="cellIs" dxfId="765" priority="1473" operator="greaterThan">
      <formula>$K$9</formula>
    </cfRule>
  </conditionalFormatting>
  <conditionalFormatting sqref="T101:T102">
    <cfRule type="cellIs" dxfId="764" priority="1450" operator="notEqual">
      <formula>""</formula>
    </cfRule>
  </conditionalFormatting>
  <conditionalFormatting sqref="P102">
    <cfRule type="cellIs" dxfId="763" priority="1446" operator="greaterThan">
      <formula>H101*IF(G102="hin und zurück",2,1)</formula>
    </cfRule>
  </conditionalFormatting>
  <conditionalFormatting sqref="D101:E101">
    <cfRule type="cellIs" dxfId="762" priority="1430" operator="equal">
      <formula>"sonstiger Ort (bitte unter Bemerkung eintragen)"</formula>
    </cfRule>
    <cfRule type="cellIs" dxfId="761" priority="1433" operator="equal">
      <formula>"bitte auswählen"</formula>
    </cfRule>
    <cfRule type="cellIs" dxfId="760" priority="1434" operator="equal">
      <formula>"sonstiges (bitte unter Bemerkungen eintragen)"</formula>
    </cfRule>
  </conditionalFormatting>
  <conditionalFormatting sqref="D102:E102">
    <cfRule type="cellIs" dxfId="759" priority="1431" operator="equal">
      <formula>"Sonstiges Ziel (bitte unter Bemerkung eintragen)"</formula>
    </cfRule>
    <cfRule type="cellIs" dxfId="758" priority="1432" operator="equal">
      <formula>"bitte auswählen"</formula>
    </cfRule>
  </conditionalFormatting>
  <conditionalFormatting sqref="D102:F102">
    <cfRule type="cellIs" dxfId="757" priority="1428" operator="equal">
      <formula>"Friedrich-Gymnasium (Freiburg)"</formula>
    </cfRule>
    <cfRule type="cellIs" dxfId="756" priority="1429" operator="equal">
      <formula>"Kepler-Gymnasium (Freiburg)"</formula>
    </cfRule>
  </conditionalFormatting>
  <conditionalFormatting sqref="K101:K102">
    <cfRule type="cellIs" dxfId="755" priority="1427" operator="equal">
      <formula>"Dienst-gang"</formula>
    </cfRule>
  </conditionalFormatting>
  <conditionalFormatting sqref="C101">
    <cfRule type="cellIs" dxfId="754" priority="1444" operator="lessThan">
      <formula>EDATE($K$9,-6)</formula>
    </cfRule>
    <cfRule type="cellIs" dxfId="753" priority="1445" operator="greaterThan">
      <formula>$K$9</formula>
    </cfRule>
  </conditionalFormatting>
  <conditionalFormatting sqref="M102">
    <cfRule type="cellIs" dxfId="752" priority="1304" operator="greaterThan">
      <formula>0</formula>
    </cfRule>
    <cfRule type="expression" dxfId="751" priority="1305">
      <formula>K101="Dienst-reise"</formula>
    </cfRule>
    <cfRule type="expression" dxfId="750" priority="1306">
      <formula>M101&lt;M102</formula>
    </cfRule>
  </conditionalFormatting>
  <conditionalFormatting sqref="G34">
    <cfRule type="cellIs" dxfId="749" priority="912" operator="equal">
      <formula>"bitte auswählen"</formula>
    </cfRule>
  </conditionalFormatting>
  <conditionalFormatting sqref="G33">
    <cfRule type="cellIs" dxfId="748" priority="911" operator="equal">
      <formula>"auswählen"</formula>
    </cfRule>
  </conditionalFormatting>
  <conditionalFormatting sqref="H33">
    <cfRule type="cellIs" dxfId="747" priority="905" operator="equal">
      <formula>"Bitte angeben"</formula>
    </cfRule>
    <cfRule type="expression" dxfId="746" priority="906">
      <formula>$G$12</formula>
    </cfRule>
    <cfRule type="expression" dxfId="745" priority="907">
      <formula>$G$11</formula>
    </cfRule>
    <cfRule type="cellIs" dxfId="744" priority="908" operator="equal">
      <formula>$G$10</formula>
    </cfRule>
    <cfRule type="cellIs" dxfId="743" priority="909" operator="equal">
      <formula>$G$9</formula>
    </cfRule>
    <cfRule type="cellIs" dxfId="742" priority="910" operator="equal">
      <formula>"wird ausgefüllt"</formula>
    </cfRule>
  </conditionalFormatting>
  <conditionalFormatting sqref="G34:H34">
    <cfRule type="expression" dxfId="741" priority="904">
      <formula>AND(OR(G33="Auto",G33="Fahrrad"),G34="bitte auswählen")</formula>
    </cfRule>
  </conditionalFormatting>
  <conditionalFormatting sqref="G36">
    <cfRule type="cellIs" dxfId="740" priority="903" operator="equal">
      <formula>"bitte auswählen"</formula>
    </cfRule>
  </conditionalFormatting>
  <conditionalFormatting sqref="G35">
    <cfRule type="cellIs" dxfId="739" priority="902" operator="equal">
      <formula>"auswählen"</formula>
    </cfRule>
  </conditionalFormatting>
  <conditionalFormatting sqref="H35">
    <cfRule type="cellIs" dxfId="738" priority="896" operator="equal">
      <formula>"Bitte angeben"</formula>
    </cfRule>
    <cfRule type="expression" dxfId="737" priority="897">
      <formula>$G$12</formula>
    </cfRule>
    <cfRule type="expression" dxfId="736" priority="898">
      <formula>$G$11</formula>
    </cfRule>
    <cfRule type="cellIs" dxfId="735" priority="899" operator="equal">
      <formula>$G$10</formula>
    </cfRule>
    <cfRule type="cellIs" dxfId="734" priority="900" operator="equal">
      <formula>$G$9</formula>
    </cfRule>
    <cfRule type="cellIs" dxfId="733" priority="901" operator="equal">
      <formula>"wird ausgefüllt"</formula>
    </cfRule>
  </conditionalFormatting>
  <conditionalFormatting sqref="G36:H36">
    <cfRule type="expression" dxfId="732" priority="895">
      <formula>AND(OR(G35="Auto",G35="Fahrrad"),G36="bitte auswählen")</formula>
    </cfRule>
  </conditionalFormatting>
  <conditionalFormatting sqref="G38">
    <cfRule type="cellIs" dxfId="731" priority="894" operator="equal">
      <formula>"bitte auswählen"</formula>
    </cfRule>
  </conditionalFormatting>
  <conditionalFormatting sqref="G37">
    <cfRule type="cellIs" dxfId="730" priority="893" operator="equal">
      <formula>"auswählen"</formula>
    </cfRule>
  </conditionalFormatting>
  <conditionalFormatting sqref="H37">
    <cfRule type="cellIs" dxfId="729" priority="887" operator="equal">
      <formula>"Bitte angeben"</formula>
    </cfRule>
    <cfRule type="expression" dxfId="728" priority="888">
      <formula>$G$12</formula>
    </cfRule>
    <cfRule type="expression" dxfId="727" priority="889">
      <formula>$G$11</formula>
    </cfRule>
    <cfRule type="cellIs" dxfId="726" priority="890" operator="equal">
      <formula>$G$10</formula>
    </cfRule>
    <cfRule type="cellIs" dxfId="725" priority="891" operator="equal">
      <formula>$G$9</formula>
    </cfRule>
    <cfRule type="cellIs" dxfId="724" priority="892" operator="equal">
      <formula>"wird ausgefüllt"</formula>
    </cfRule>
  </conditionalFormatting>
  <conditionalFormatting sqref="G38:H38">
    <cfRule type="expression" dxfId="723" priority="886">
      <formula>AND(OR(G37="Auto",G37="Fahrrad"),G38="bitte auswählen")</formula>
    </cfRule>
  </conditionalFormatting>
  <conditionalFormatting sqref="G40">
    <cfRule type="cellIs" dxfId="722" priority="885" operator="equal">
      <formula>"bitte auswählen"</formula>
    </cfRule>
  </conditionalFormatting>
  <conditionalFormatting sqref="G39">
    <cfRule type="cellIs" dxfId="721" priority="884" operator="equal">
      <formula>"auswählen"</formula>
    </cfRule>
  </conditionalFormatting>
  <conditionalFormatting sqref="H39">
    <cfRule type="cellIs" dxfId="720" priority="878" operator="equal">
      <formula>"Bitte angeben"</formula>
    </cfRule>
    <cfRule type="expression" dxfId="719" priority="879">
      <formula>$G$12</formula>
    </cfRule>
    <cfRule type="expression" dxfId="718" priority="880">
      <formula>$G$11</formula>
    </cfRule>
    <cfRule type="cellIs" dxfId="717" priority="881" operator="equal">
      <formula>$G$10</formula>
    </cfRule>
    <cfRule type="cellIs" dxfId="716" priority="882" operator="equal">
      <formula>$G$9</formula>
    </cfRule>
    <cfRule type="cellIs" dxfId="715" priority="883" operator="equal">
      <formula>"wird ausgefüllt"</formula>
    </cfRule>
  </conditionalFormatting>
  <conditionalFormatting sqref="G40:H40">
    <cfRule type="expression" dxfId="714" priority="877">
      <formula>AND(OR(G39="Auto",G39="Fahrrad"),G40="bitte auswählen")</formula>
    </cfRule>
  </conditionalFormatting>
  <conditionalFormatting sqref="G42">
    <cfRule type="cellIs" dxfId="713" priority="876" operator="equal">
      <formula>"bitte auswählen"</formula>
    </cfRule>
  </conditionalFormatting>
  <conditionalFormatting sqref="G41">
    <cfRule type="cellIs" dxfId="712" priority="875" operator="equal">
      <formula>"auswählen"</formula>
    </cfRule>
  </conditionalFormatting>
  <conditionalFormatting sqref="H41">
    <cfRule type="cellIs" dxfId="711" priority="869" operator="equal">
      <formula>"Bitte angeben"</formula>
    </cfRule>
    <cfRule type="expression" dxfId="710" priority="870">
      <formula>$G$12</formula>
    </cfRule>
    <cfRule type="expression" dxfId="709" priority="871">
      <formula>$G$11</formula>
    </cfRule>
    <cfRule type="cellIs" dxfId="708" priority="872" operator="equal">
      <formula>$G$10</formula>
    </cfRule>
    <cfRule type="cellIs" dxfId="707" priority="873" operator="equal">
      <formula>$G$9</formula>
    </cfRule>
    <cfRule type="cellIs" dxfId="706" priority="874" operator="equal">
      <formula>"wird ausgefüllt"</formula>
    </cfRule>
  </conditionalFormatting>
  <conditionalFormatting sqref="G42:H42">
    <cfRule type="expression" dxfId="705" priority="868">
      <formula>AND(OR(G41="Auto",G41="Fahrrad"),G42="bitte auswählen")</formula>
    </cfRule>
  </conditionalFormatting>
  <conditionalFormatting sqref="G44">
    <cfRule type="cellIs" dxfId="704" priority="867" operator="equal">
      <formula>"bitte auswählen"</formula>
    </cfRule>
  </conditionalFormatting>
  <conditionalFormatting sqref="G43">
    <cfRule type="cellIs" dxfId="703" priority="866" operator="equal">
      <formula>"auswählen"</formula>
    </cfRule>
  </conditionalFormatting>
  <conditionalFormatting sqref="H43">
    <cfRule type="cellIs" dxfId="702" priority="860" operator="equal">
      <formula>"Bitte angeben"</formula>
    </cfRule>
    <cfRule type="expression" dxfId="701" priority="861">
      <formula>$G$12</formula>
    </cfRule>
    <cfRule type="expression" dxfId="700" priority="862">
      <formula>$G$11</formula>
    </cfRule>
    <cfRule type="cellIs" dxfId="699" priority="863" operator="equal">
      <formula>$G$10</formula>
    </cfRule>
    <cfRule type="cellIs" dxfId="698" priority="864" operator="equal">
      <formula>$G$9</formula>
    </cfRule>
    <cfRule type="cellIs" dxfId="697" priority="865" operator="equal">
      <formula>"wird ausgefüllt"</formula>
    </cfRule>
  </conditionalFormatting>
  <conditionalFormatting sqref="G44:H44">
    <cfRule type="expression" dxfId="696" priority="859">
      <formula>AND(OR(G43="Auto",G43="Fahrrad"),G44="bitte auswählen")</formula>
    </cfRule>
  </conditionalFormatting>
  <conditionalFormatting sqref="G46">
    <cfRule type="cellIs" dxfId="695" priority="858" operator="equal">
      <formula>"bitte auswählen"</formula>
    </cfRule>
  </conditionalFormatting>
  <conditionalFormatting sqref="G45">
    <cfRule type="cellIs" dxfId="694" priority="857" operator="equal">
      <formula>"auswählen"</formula>
    </cfRule>
  </conditionalFormatting>
  <conditionalFormatting sqref="H45">
    <cfRule type="cellIs" dxfId="693" priority="851" operator="equal">
      <formula>"Bitte angeben"</formula>
    </cfRule>
    <cfRule type="expression" dxfId="692" priority="852">
      <formula>$G$12</formula>
    </cfRule>
    <cfRule type="expression" dxfId="691" priority="853">
      <formula>$G$11</formula>
    </cfRule>
    <cfRule type="cellIs" dxfId="690" priority="854" operator="equal">
      <formula>$G$10</formula>
    </cfRule>
    <cfRule type="cellIs" dxfId="689" priority="855" operator="equal">
      <formula>$G$9</formula>
    </cfRule>
    <cfRule type="cellIs" dxfId="688" priority="856" operator="equal">
      <formula>"wird ausgefüllt"</formula>
    </cfRule>
  </conditionalFormatting>
  <conditionalFormatting sqref="G46:H46">
    <cfRule type="expression" dxfId="687" priority="850">
      <formula>AND(OR(G45="Auto",G45="Fahrrad"),G46="bitte auswählen")</formula>
    </cfRule>
  </conditionalFormatting>
  <conditionalFormatting sqref="G48">
    <cfRule type="cellIs" dxfId="686" priority="849" operator="equal">
      <formula>"bitte auswählen"</formula>
    </cfRule>
  </conditionalFormatting>
  <conditionalFormatting sqref="G47">
    <cfRule type="cellIs" dxfId="685" priority="848" operator="equal">
      <formula>"auswählen"</formula>
    </cfRule>
  </conditionalFormatting>
  <conditionalFormatting sqref="H47">
    <cfRule type="cellIs" dxfId="684" priority="842" operator="equal">
      <formula>"Bitte angeben"</formula>
    </cfRule>
    <cfRule type="expression" dxfId="683" priority="843">
      <formula>$G$12</formula>
    </cfRule>
    <cfRule type="expression" dxfId="682" priority="844">
      <formula>$G$11</formula>
    </cfRule>
    <cfRule type="cellIs" dxfId="681" priority="845" operator="equal">
      <formula>$G$10</formula>
    </cfRule>
    <cfRule type="cellIs" dxfId="680" priority="846" operator="equal">
      <formula>$G$9</formula>
    </cfRule>
    <cfRule type="cellIs" dxfId="679" priority="847" operator="equal">
      <formula>"wird ausgefüllt"</formula>
    </cfRule>
  </conditionalFormatting>
  <conditionalFormatting sqref="G48:H48">
    <cfRule type="expression" dxfId="678" priority="841">
      <formula>AND(OR(G47="Auto",G47="Fahrrad"),G48="bitte auswählen")</formula>
    </cfRule>
  </conditionalFormatting>
  <conditionalFormatting sqref="G50">
    <cfRule type="cellIs" dxfId="677" priority="840" operator="equal">
      <formula>"bitte auswählen"</formula>
    </cfRule>
  </conditionalFormatting>
  <conditionalFormatting sqref="G49">
    <cfRule type="cellIs" dxfId="676" priority="839" operator="equal">
      <formula>"auswählen"</formula>
    </cfRule>
  </conditionalFormatting>
  <conditionalFormatting sqref="H49">
    <cfRule type="cellIs" dxfId="675" priority="833" operator="equal">
      <formula>"Bitte angeben"</formula>
    </cfRule>
    <cfRule type="expression" dxfId="674" priority="834">
      <formula>$G$12</formula>
    </cfRule>
    <cfRule type="expression" dxfId="673" priority="835">
      <formula>$G$11</formula>
    </cfRule>
    <cfRule type="cellIs" dxfId="672" priority="836" operator="equal">
      <formula>$G$10</formula>
    </cfRule>
    <cfRule type="cellIs" dxfId="671" priority="837" operator="equal">
      <formula>$G$9</formula>
    </cfRule>
    <cfRule type="cellIs" dxfId="670" priority="838" operator="equal">
      <formula>"wird ausgefüllt"</formula>
    </cfRule>
  </conditionalFormatting>
  <conditionalFormatting sqref="G50:H50">
    <cfRule type="expression" dxfId="669" priority="832">
      <formula>AND(OR(G49="Auto",G49="Fahrrad"),G50="bitte auswählen")</formula>
    </cfRule>
  </conditionalFormatting>
  <conditionalFormatting sqref="G52">
    <cfRule type="cellIs" dxfId="668" priority="831" operator="equal">
      <formula>"bitte auswählen"</formula>
    </cfRule>
  </conditionalFormatting>
  <conditionalFormatting sqref="G51">
    <cfRule type="cellIs" dxfId="667" priority="830" operator="equal">
      <formula>"auswählen"</formula>
    </cfRule>
  </conditionalFormatting>
  <conditionalFormatting sqref="H51">
    <cfRule type="cellIs" dxfId="666" priority="824" operator="equal">
      <formula>"Bitte angeben"</formula>
    </cfRule>
    <cfRule type="expression" dxfId="665" priority="825">
      <formula>$G$12</formula>
    </cfRule>
    <cfRule type="expression" dxfId="664" priority="826">
      <formula>$G$11</formula>
    </cfRule>
    <cfRule type="cellIs" dxfId="663" priority="827" operator="equal">
      <formula>$G$10</formula>
    </cfRule>
    <cfRule type="cellIs" dxfId="662" priority="828" operator="equal">
      <formula>$G$9</formula>
    </cfRule>
    <cfRule type="cellIs" dxfId="661" priority="829" operator="equal">
      <formula>"wird ausgefüllt"</formula>
    </cfRule>
  </conditionalFormatting>
  <conditionalFormatting sqref="G52:H52">
    <cfRule type="expression" dxfId="660" priority="823">
      <formula>AND(OR(G51="Auto",G51="Fahrrad"),G52="bitte auswählen")</formula>
    </cfRule>
  </conditionalFormatting>
  <conditionalFormatting sqref="G54">
    <cfRule type="cellIs" dxfId="659" priority="822" operator="equal">
      <formula>"bitte auswählen"</formula>
    </cfRule>
  </conditionalFormatting>
  <conditionalFormatting sqref="G53">
    <cfRule type="cellIs" dxfId="658" priority="821" operator="equal">
      <formula>"auswählen"</formula>
    </cfRule>
  </conditionalFormatting>
  <conditionalFormatting sqref="H53">
    <cfRule type="cellIs" dxfId="657" priority="815" operator="equal">
      <formula>"Bitte angeben"</formula>
    </cfRule>
    <cfRule type="expression" dxfId="656" priority="816">
      <formula>$G$12</formula>
    </cfRule>
    <cfRule type="expression" dxfId="655" priority="817">
      <formula>$G$11</formula>
    </cfRule>
    <cfRule type="cellIs" dxfId="654" priority="818" operator="equal">
      <formula>$G$10</formula>
    </cfRule>
    <cfRule type="cellIs" dxfId="653" priority="819" operator="equal">
      <formula>$G$9</formula>
    </cfRule>
    <cfRule type="cellIs" dxfId="652" priority="820" operator="equal">
      <formula>"wird ausgefüllt"</formula>
    </cfRule>
  </conditionalFormatting>
  <conditionalFormatting sqref="G54:H54">
    <cfRule type="expression" dxfId="651" priority="814">
      <formula>AND(OR(G53="Auto",G53="Fahrrad"),G54="bitte auswählen")</formula>
    </cfRule>
  </conditionalFormatting>
  <conditionalFormatting sqref="G56">
    <cfRule type="cellIs" dxfId="650" priority="813" operator="equal">
      <formula>"bitte auswählen"</formula>
    </cfRule>
  </conditionalFormatting>
  <conditionalFormatting sqref="G55">
    <cfRule type="cellIs" dxfId="649" priority="812" operator="equal">
      <formula>"auswählen"</formula>
    </cfRule>
  </conditionalFormatting>
  <conditionalFormatting sqref="H55">
    <cfRule type="cellIs" dxfId="648" priority="806" operator="equal">
      <formula>"Bitte angeben"</formula>
    </cfRule>
    <cfRule type="expression" dxfId="647" priority="807">
      <formula>$G$12</formula>
    </cfRule>
    <cfRule type="expression" dxfId="646" priority="808">
      <formula>$G$11</formula>
    </cfRule>
    <cfRule type="cellIs" dxfId="645" priority="809" operator="equal">
      <formula>$G$10</formula>
    </cfRule>
    <cfRule type="cellIs" dxfId="644" priority="810" operator="equal">
      <formula>$G$9</formula>
    </cfRule>
    <cfRule type="cellIs" dxfId="643" priority="811" operator="equal">
      <formula>"wird ausgefüllt"</formula>
    </cfRule>
  </conditionalFormatting>
  <conditionalFormatting sqref="G56:H56">
    <cfRule type="expression" dxfId="642" priority="805">
      <formula>AND(OR(G55="Auto",G55="Fahrrad"),G56="bitte auswählen")</formula>
    </cfRule>
  </conditionalFormatting>
  <conditionalFormatting sqref="G58">
    <cfRule type="cellIs" dxfId="641" priority="804" operator="equal">
      <formula>"bitte auswählen"</formula>
    </cfRule>
  </conditionalFormatting>
  <conditionalFormatting sqref="G57">
    <cfRule type="cellIs" dxfId="640" priority="803" operator="equal">
      <formula>"auswählen"</formula>
    </cfRule>
  </conditionalFormatting>
  <conditionalFormatting sqref="H57">
    <cfRule type="cellIs" dxfId="639" priority="797" operator="equal">
      <formula>"Bitte angeben"</formula>
    </cfRule>
    <cfRule type="expression" dxfId="638" priority="798">
      <formula>$G$12</formula>
    </cfRule>
    <cfRule type="expression" dxfId="637" priority="799">
      <formula>$G$11</formula>
    </cfRule>
    <cfRule type="cellIs" dxfId="636" priority="800" operator="equal">
      <formula>$G$10</formula>
    </cfRule>
    <cfRule type="cellIs" dxfId="635" priority="801" operator="equal">
      <formula>$G$9</formula>
    </cfRule>
    <cfRule type="cellIs" dxfId="634" priority="802" operator="equal">
      <formula>"wird ausgefüllt"</formula>
    </cfRule>
  </conditionalFormatting>
  <conditionalFormatting sqref="G58:H58">
    <cfRule type="expression" dxfId="633" priority="796">
      <formula>AND(OR(G57="Auto",G57="Fahrrad"),G58="bitte auswählen")</formula>
    </cfRule>
  </conditionalFormatting>
  <conditionalFormatting sqref="G60">
    <cfRule type="cellIs" dxfId="632" priority="795" operator="equal">
      <formula>"bitte auswählen"</formula>
    </cfRule>
  </conditionalFormatting>
  <conditionalFormatting sqref="G59">
    <cfRule type="cellIs" dxfId="631" priority="794" operator="equal">
      <formula>"auswählen"</formula>
    </cfRule>
  </conditionalFormatting>
  <conditionalFormatting sqref="H59">
    <cfRule type="cellIs" dxfId="630" priority="788" operator="equal">
      <formula>"Bitte angeben"</formula>
    </cfRule>
    <cfRule type="expression" dxfId="629" priority="789">
      <formula>$G$12</formula>
    </cfRule>
    <cfRule type="expression" dxfId="628" priority="790">
      <formula>$G$11</formula>
    </cfRule>
    <cfRule type="cellIs" dxfId="627" priority="791" operator="equal">
      <formula>$G$10</formula>
    </cfRule>
    <cfRule type="cellIs" dxfId="626" priority="792" operator="equal">
      <formula>$G$9</formula>
    </cfRule>
    <cfRule type="cellIs" dxfId="625" priority="793" operator="equal">
      <formula>"wird ausgefüllt"</formula>
    </cfRule>
  </conditionalFormatting>
  <conditionalFormatting sqref="G60:H60">
    <cfRule type="expression" dxfId="624" priority="787">
      <formula>AND(OR(G59="Auto",G59="Fahrrad"),G60="bitte auswählen")</formula>
    </cfRule>
  </conditionalFormatting>
  <conditionalFormatting sqref="G62">
    <cfRule type="cellIs" dxfId="623" priority="786" operator="equal">
      <formula>"bitte auswählen"</formula>
    </cfRule>
  </conditionalFormatting>
  <conditionalFormatting sqref="G61">
    <cfRule type="cellIs" dxfId="622" priority="785" operator="equal">
      <formula>"auswählen"</formula>
    </cfRule>
  </conditionalFormatting>
  <conditionalFormatting sqref="H61">
    <cfRule type="cellIs" dxfId="621" priority="779" operator="equal">
      <formula>"Bitte angeben"</formula>
    </cfRule>
    <cfRule type="expression" dxfId="620" priority="780">
      <formula>$G$12</formula>
    </cfRule>
    <cfRule type="expression" dxfId="619" priority="781">
      <formula>$G$11</formula>
    </cfRule>
    <cfRule type="cellIs" dxfId="618" priority="782" operator="equal">
      <formula>$G$10</formula>
    </cfRule>
    <cfRule type="cellIs" dxfId="617" priority="783" operator="equal">
      <formula>$G$9</formula>
    </cfRule>
    <cfRule type="cellIs" dxfId="616" priority="784" operator="equal">
      <formula>"wird ausgefüllt"</formula>
    </cfRule>
  </conditionalFormatting>
  <conditionalFormatting sqref="G62:H62">
    <cfRule type="expression" dxfId="615" priority="778">
      <formula>AND(OR(G61="Auto",G61="Fahrrad"),G62="bitte auswählen")</formula>
    </cfRule>
  </conditionalFormatting>
  <conditionalFormatting sqref="G64">
    <cfRule type="cellIs" dxfId="614" priority="777" operator="equal">
      <formula>"bitte auswählen"</formula>
    </cfRule>
  </conditionalFormatting>
  <conditionalFormatting sqref="G63">
    <cfRule type="cellIs" dxfId="613" priority="776" operator="equal">
      <formula>"auswählen"</formula>
    </cfRule>
  </conditionalFormatting>
  <conditionalFormatting sqref="H63">
    <cfRule type="cellIs" dxfId="612" priority="770" operator="equal">
      <formula>"Bitte angeben"</formula>
    </cfRule>
    <cfRule type="expression" dxfId="611" priority="771">
      <formula>$G$12</formula>
    </cfRule>
    <cfRule type="expression" dxfId="610" priority="772">
      <formula>$G$11</formula>
    </cfRule>
    <cfRule type="cellIs" dxfId="609" priority="773" operator="equal">
      <formula>$G$10</formula>
    </cfRule>
    <cfRule type="cellIs" dxfId="608" priority="774" operator="equal">
      <formula>$G$9</formula>
    </cfRule>
    <cfRule type="cellIs" dxfId="607" priority="775" operator="equal">
      <formula>"wird ausgefüllt"</formula>
    </cfRule>
  </conditionalFormatting>
  <conditionalFormatting sqref="G64:H64">
    <cfRule type="expression" dxfId="606" priority="769">
      <formula>AND(OR(G63="Auto",G63="Fahrrad"),G64="bitte auswählen")</formula>
    </cfRule>
  </conditionalFormatting>
  <conditionalFormatting sqref="G66">
    <cfRule type="cellIs" dxfId="605" priority="768" operator="equal">
      <formula>"bitte auswählen"</formula>
    </cfRule>
  </conditionalFormatting>
  <conditionalFormatting sqref="G65">
    <cfRule type="cellIs" dxfId="604" priority="767" operator="equal">
      <formula>"auswählen"</formula>
    </cfRule>
  </conditionalFormatting>
  <conditionalFormatting sqref="H65">
    <cfRule type="cellIs" dxfId="603" priority="761" operator="equal">
      <formula>"Bitte angeben"</formula>
    </cfRule>
    <cfRule type="expression" dxfId="602" priority="762">
      <formula>$G$12</formula>
    </cfRule>
    <cfRule type="expression" dxfId="601" priority="763">
      <formula>$G$11</formula>
    </cfRule>
    <cfRule type="cellIs" dxfId="600" priority="764" operator="equal">
      <formula>$G$10</formula>
    </cfRule>
    <cfRule type="cellIs" dxfId="599" priority="765" operator="equal">
      <formula>$G$9</formula>
    </cfRule>
    <cfRule type="cellIs" dxfId="598" priority="766" operator="equal">
      <formula>"wird ausgefüllt"</formula>
    </cfRule>
  </conditionalFormatting>
  <conditionalFormatting sqref="G66:H66">
    <cfRule type="expression" dxfId="597" priority="760">
      <formula>AND(OR(G65="Auto",G65="Fahrrad"),G66="bitte auswählen")</formula>
    </cfRule>
  </conditionalFormatting>
  <conditionalFormatting sqref="G68">
    <cfRule type="cellIs" dxfId="596" priority="759" operator="equal">
      <formula>"bitte auswählen"</formula>
    </cfRule>
  </conditionalFormatting>
  <conditionalFormatting sqref="G67">
    <cfRule type="cellIs" dxfId="595" priority="758" operator="equal">
      <formula>"auswählen"</formula>
    </cfRule>
  </conditionalFormatting>
  <conditionalFormatting sqref="H67">
    <cfRule type="cellIs" dxfId="594" priority="752" operator="equal">
      <formula>"Bitte angeben"</formula>
    </cfRule>
    <cfRule type="expression" dxfId="593" priority="753">
      <formula>$G$12</formula>
    </cfRule>
    <cfRule type="expression" dxfId="592" priority="754">
      <formula>$G$11</formula>
    </cfRule>
    <cfRule type="cellIs" dxfId="591" priority="755" operator="equal">
      <formula>$G$10</formula>
    </cfRule>
    <cfRule type="cellIs" dxfId="590" priority="756" operator="equal">
      <formula>$G$9</formula>
    </cfRule>
    <cfRule type="cellIs" dxfId="589" priority="757" operator="equal">
      <formula>"wird ausgefüllt"</formula>
    </cfRule>
  </conditionalFormatting>
  <conditionalFormatting sqref="G68:H68">
    <cfRule type="expression" dxfId="588" priority="751">
      <formula>AND(OR(G67="Auto",G67="Fahrrad"),G68="bitte auswählen")</formula>
    </cfRule>
  </conditionalFormatting>
  <conditionalFormatting sqref="G70">
    <cfRule type="cellIs" dxfId="587" priority="750" operator="equal">
      <formula>"bitte auswählen"</formula>
    </cfRule>
  </conditionalFormatting>
  <conditionalFormatting sqref="G69">
    <cfRule type="cellIs" dxfId="586" priority="749" operator="equal">
      <formula>"auswählen"</formula>
    </cfRule>
  </conditionalFormatting>
  <conditionalFormatting sqref="H69">
    <cfRule type="cellIs" dxfId="585" priority="743" operator="equal">
      <formula>"Bitte angeben"</formula>
    </cfRule>
    <cfRule type="expression" dxfId="584" priority="744">
      <formula>$G$12</formula>
    </cfRule>
    <cfRule type="expression" dxfId="583" priority="745">
      <formula>$G$11</formula>
    </cfRule>
    <cfRule type="cellIs" dxfId="582" priority="746" operator="equal">
      <formula>$G$10</formula>
    </cfRule>
    <cfRule type="cellIs" dxfId="581" priority="747" operator="equal">
      <formula>$G$9</formula>
    </cfRule>
    <cfRule type="cellIs" dxfId="580" priority="748" operator="equal">
      <formula>"wird ausgefüllt"</formula>
    </cfRule>
  </conditionalFormatting>
  <conditionalFormatting sqref="G70:H70">
    <cfRule type="expression" dxfId="579" priority="742">
      <formula>AND(OR(G69="Auto",G69="Fahrrad"),G70="bitte auswählen")</formula>
    </cfRule>
  </conditionalFormatting>
  <conditionalFormatting sqref="G72">
    <cfRule type="cellIs" dxfId="578" priority="741" operator="equal">
      <formula>"bitte auswählen"</formula>
    </cfRule>
  </conditionalFormatting>
  <conditionalFormatting sqref="G71">
    <cfRule type="cellIs" dxfId="577" priority="740" operator="equal">
      <formula>"auswählen"</formula>
    </cfRule>
  </conditionalFormatting>
  <conditionalFormatting sqref="H71">
    <cfRule type="cellIs" dxfId="576" priority="734" operator="equal">
      <formula>"Bitte angeben"</formula>
    </cfRule>
    <cfRule type="expression" dxfId="575" priority="735">
      <formula>$G$12</formula>
    </cfRule>
    <cfRule type="expression" dxfId="574" priority="736">
      <formula>$G$11</formula>
    </cfRule>
    <cfRule type="cellIs" dxfId="573" priority="737" operator="equal">
      <formula>$G$10</formula>
    </cfRule>
    <cfRule type="cellIs" dxfId="572" priority="738" operator="equal">
      <formula>$G$9</formula>
    </cfRule>
    <cfRule type="cellIs" dxfId="571" priority="739" operator="equal">
      <formula>"wird ausgefüllt"</formula>
    </cfRule>
  </conditionalFormatting>
  <conditionalFormatting sqref="G72:H72">
    <cfRule type="expression" dxfId="570" priority="733">
      <formula>AND(OR(G71="Auto",G71="Fahrrad"),G72="bitte auswählen")</formula>
    </cfRule>
  </conditionalFormatting>
  <conditionalFormatting sqref="G74">
    <cfRule type="cellIs" dxfId="569" priority="732" operator="equal">
      <formula>"bitte auswählen"</formula>
    </cfRule>
  </conditionalFormatting>
  <conditionalFormatting sqref="G73">
    <cfRule type="cellIs" dxfId="568" priority="731" operator="equal">
      <formula>"auswählen"</formula>
    </cfRule>
  </conditionalFormatting>
  <conditionalFormatting sqref="H73">
    <cfRule type="cellIs" dxfId="567" priority="725" operator="equal">
      <formula>"Bitte angeben"</formula>
    </cfRule>
    <cfRule type="expression" dxfId="566" priority="726">
      <formula>$G$12</formula>
    </cfRule>
    <cfRule type="expression" dxfId="565" priority="727">
      <formula>$G$11</formula>
    </cfRule>
    <cfRule type="cellIs" dxfId="564" priority="728" operator="equal">
      <formula>$G$10</formula>
    </cfRule>
    <cfRule type="cellIs" dxfId="563" priority="729" operator="equal">
      <formula>$G$9</formula>
    </cfRule>
    <cfRule type="cellIs" dxfId="562" priority="730" operator="equal">
      <formula>"wird ausgefüllt"</formula>
    </cfRule>
  </conditionalFormatting>
  <conditionalFormatting sqref="G74:H74">
    <cfRule type="expression" dxfId="561" priority="724">
      <formula>AND(OR(G73="Auto",G73="Fahrrad"),G74="bitte auswählen")</formula>
    </cfRule>
  </conditionalFormatting>
  <conditionalFormatting sqref="G76">
    <cfRule type="cellIs" dxfId="560" priority="723" operator="equal">
      <formula>"bitte auswählen"</formula>
    </cfRule>
  </conditionalFormatting>
  <conditionalFormatting sqref="G75">
    <cfRule type="cellIs" dxfId="559" priority="722" operator="equal">
      <formula>"auswählen"</formula>
    </cfRule>
  </conditionalFormatting>
  <conditionalFormatting sqref="H75">
    <cfRule type="cellIs" dxfId="558" priority="716" operator="equal">
      <formula>"Bitte angeben"</formula>
    </cfRule>
    <cfRule type="expression" dxfId="557" priority="717">
      <formula>$G$12</formula>
    </cfRule>
    <cfRule type="expression" dxfId="556" priority="718">
      <formula>$G$11</formula>
    </cfRule>
    <cfRule type="cellIs" dxfId="555" priority="719" operator="equal">
      <formula>$G$10</formula>
    </cfRule>
    <cfRule type="cellIs" dxfId="554" priority="720" operator="equal">
      <formula>$G$9</formula>
    </cfRule>
    <cfRule type="cellIs" dxfId="553" priority="721" operator="equal">
      <formula>"wird ausgefüllt"</formula>
    </cfRule>
  </conditionalFormatting>
  <conditionalFormatting sqref="G76:H76">
    <cfRule type="expression" dxfId="552" priority="715">
      <formula>AND(OR(G75="Auto",G75="Fahrrad"),G76="bitte auswählen")</formula>
    </cfRule>
  </conditionalFormatting>
  <conditionalFormatting sqref="G78">
    <cfRule type="cellIs" dxfId="551" priority="714" operator="equal">
      <formula>"bitte auswählen"</formula>
    </cfRule>
  </conditionalFormatting>
  <conditionalFormatting sqref="G77">
    <cfRule type="cellIs" dxfId="550" priority="713" operator="equal">
      <formula>"auswählen"</formula>
    </cfRule>
  </conditionalFormatting>
  <conditionalFormatting sqref="H77">
    <cfRule type="cellIs" dxfId="549" priority="707" operator="equal">
      <formula>"Bitte angeben"</formula>
    </cfRule>
    <cfRule type="expression" dxfId="548" priority="708">
      <formula>$G$12</formula>
    </cfRule>
    <cfRule type="expression" dxfId="547" priority="709">
      <formula>$G$11</formula>
    </cfRule>
    <cfRule type="cellIs" dxfId="546" priority="710" operator="equal">
      <formula>$G$10</formula>
    </cfRule>
    <cfRule type="cellIs" dxfId="545" priority="711" operator="equal">
      <formula>$G$9</formula>
    </cfRule>
    <cfRule type="cellIs" dxfId="544" priority="712" operator="equal">
      <formula>"wird ausgefüllt"</formula>
    </cfRule>
  </conditionalFormatting>
  <conditionalFormatting sqref="G78:H78">
    <cfRule type="expression" dxfId="543" priority="706">
      <formula>AND(OR(G77="Auto",G77="Fahrrad"),G78="bitte auswählen")</formula>
    </cfRule>
  </conditionalFormatting>
  <conditionalFormatting sqref="G80">
    <cfRule type="cellIs" dxfId="542" priority="705" operator="equal">
      <formula>"bitte auswählen"</formula>
    </cfRule>
  </conditionalFormatting>
  <conditionalFormatting sqref="G79">
    <cfRule type="cellIs" dxfId="541" priority="704" operator="equal">
      <formula>"auswählen"</formula>
    </cfRule>
  </conditionalFormatting>
  <conditionalFormatting sqref="H79">
    <cfRule type="cellIs" dxfId="540" priority="698" operator="equal">
      <formula>"Bitte angeben"</formula>
    </cfRule>
    <cfRule type="expression" dxfId="539" priority="699">
      <formula>$G$12</formula>
    </cfRule>
    <cfRule type="expression" dxfId="538" priority="700">
      <formula>$G$11</formula>
    </cfRule>
    <cfRule type="cellIs" dxfId="537" priority="701" operator="equal">
      <formula>$G$10</formula>
    </cfRule>
    <cfRule type="cellIs" dxfId="536" priority="702" operator="equal">
      <formula>$G$9</formula>
    </cfRule>
    <cfRule type="cellIs" dxfId="535" priority="703" operator="equal">
      <formula>"wird ausgefüllt"</formula>
    </cfRule>
  </conditionalFormatting>
  <conditionalFormatting sqref="G80:H80">
    <cfRule type="expression" dxfId="534" priority="697">
      <formula>AND(OR(G79="Auto",G79="Fahrrad"),G80="bitte auswählen")</formula>
    </cfRule>
  </conditionalFormatting>
  <conditionalFormatting sqref="G82">
    <cfRule type="cellIs" dxfId="533" priority="696" operator="equal">
      <formula>"bitte auswählen"</formula>
    </cfRule>
  </conditionalFormatting>
  <conditionalFormatting sqref="G81">
    <cfRule type="cellIs" dxfId="532" priority="695" operator="equal">
      <formula>"auswählen"</formula>
    </cfRule>
  </conditionalFormatting>
  <conditionalFormatting sqref="H81">
    <cfRule type="cellIs" dxfId="531" priority="689" operator="equal">
      <formula>"Bitte angeben"</formula>
    </cfRule>
    <cfRule type="expression" dxfId="530" priority="690">
      <formula>$G$12</formula>
    </cfRule>
    <cfRule type="expression" dxfId="529" priority="691">
      <formula>$G$11</formula>
    </cfRule>
    <cfRule type="cellIs" dxfId="528" priority="692" operator="equal">
      <formula>$G$10</formula>
    </cfRule>
    <cfRule type="cellIs" dxfId="527" priority="693" operator="equal">
      <formula>$G$9</formula>
    </cfRule>
    <cfRule type="cellIs" dxfId="526" priority="694" operator="equal">
      <formula>"wird ausgefüllt"</formula>
    </cfRule>
  </conditionalFormatting>
  <conditionalFormatting sqref="G82:H82">
    <cfRule type="expression" dxfId="525" priority="688">
      <formula>AND(OR(G81="Auto",G81="Fahrrad"),G82="bitte auswählen")</formula>
    </cfRule>
  </conditionalFormatting>
  <conditionalFormatting sqref="G84">
    <cfRule type="cellIs" dxfId="524" priority="687" operator="equal">
      <formula>"bitte auswählen"</formula>
    </cfRule>
  </conditionalFormatting>
  <conditionalFormatting sqref="G83">
    <cfRule type="cellIs" dxfId="523" priority="686" operator="equal">
      <formula>"auswählen"</formula>
    </cfRule>
  </conditionalFormatting>
  <conditionalFormatting sqref="H83">
    <cfRule type="cellIs" dxfId="522" priority="680" operator="equal">
      <formula>"Bitte angeben"</formula>
    </cfRule>
    <cfRule type="expression" dxfId="521" priority="681">
      <formula>$G$12</formula>
    </cfRule>
    <cfRule type="expression" dxfId="520" priority="682">
      <formula>$G$11</formula>
    </cfRule>
    <cfRule type="cellIs" dxfId="519" priority="683" operator="equal">
      <formula>$G$10</formula>
    </cfRule>
    <cfRule type="cellIs" dxfId="518" priority="684" operator="equal">
      <formula>$G$9</formula>
    </cfRule>
    <cfRule type="cellIs" dxfId="517" priority="685" operator="equal">
      <formula>"wird ausgefüllt"</formula>
    </cfRule>
  </conditionalFormatting>
  <conditionalFormatting sqref="G84:H84">
    <cfRule type="expression" dxfId="516" priority="679">
      <formula>AND(OR(G83="Auto",G83="Fahrrad"),G84="bitte auswählen")</formula>
    </cfRule>
  </conditionalFormatting>
  <conditionalFormatting sqref="G86">
    <cfRule type="cellIs" dxfId="515" priority="678" operator="equal">
      <formula>"bitte auswählen"</formula>
    </cfRule>
  </conditionalFormatting>
  <conditionalFormatting sqref="G85">
    <cfRule type="cellIs" dxfId="514" priority="677" operator="equal">
      <formula>"auswählen"</formula>
    </cfRule>
  </conditionalFormatting>
  <conditionalFormatting sqref="H85">
    <cfRule type="cellIs" dxfId="513" priority="671" operator="equal">
      <formula>"Bitte angeben"</formula>
    </cfRule>
    <cfRule type="expression" dxfId="512" priority="672">
      <formula>$G$12</formula>
    </cfRule>
    <cfRule type="expression" dxfId="511" priority="673">
      <formula>$G$11</formula>
    </cfRule>
    <cfRule type="cellIs" dxfId="510" priority="674" operator="equal">
      <formula>$G$10</formula>
    </cfRule>
    <cfRule type="cellIs" dxfId="509" priority="675" operator="equal">
      <formula>$G$9</formula>
    </cfRule>
    <cfRule type="cellIs" dxfId="508" priority="676" operator="equal">
      <formula>"wird ausgefüllt"</formula>
    </cfRule>
  </conditionalFormatting>
  <conditionalFormatting sqref="G86:H86">
    <cfRule type="expression" dxfId="507" priority="670">
      <formula>AND(OR(G85="Auto",G85="Fahrrad"),G86="bitte auswählen")</formula>
    </cfRule>
  </conditionalFormatting>
  <conditionalFormatting sqref="G88">
    <cfRule type="cellIs" dxfId="506" priority="669" operator="equal">
      <formula>"bitte auswählen"</formula>
    </cfRule>
  </conditionalFormatting>
  <conditionalFormatting sqref="G87">
    <cfRule type="cellIs" dxfId="505" priority="668" operator="equal">
      <formula>"auswählen"</formula>
    </cfRule>
  </conditionalFormatting>
  <conditionalFormatting sqref="H87">
    <cfRule type="cellIs" dxfId="504" priority="662" operator="equal">
      <formula>"Bitte angeben"</formula>
    </cfRule>
    <cfRule type="expression" dxfId="503" priority="663">
      <formula>$G$12</formula>
    </cfRule>
    <cfRule type="expression" dxfId="502" priority="664">
      <formula>$G$11</formula>
    </cfRule>
    <cfRule type="cellIs" dxfId="501" priority="665" operator="equal">
      <formula>$G$10</formula>
    </cfRule>
    <cfRule type="cellIs" dxfId="500" priority="666" operator="equal">
      <formula>$G$9</formula>
    </cfRule>
    <cfRule type="cellIs" dxfId="499" priority="667" operator="equal">
      <formula>"wird ausgefüllt"</formula>
    </cfRule>
  </conditionalFormatting>
  <conditionalFormatting sqref="G88:H88">
    <cfRule type="expression" dxfId="498" priority="661">
      <formula>AND(OR(G87="Auto",G87="Fahrrad"),G88="bitte auswählen")</formula>
    </cfRule>
  </conditionalFormatting>
  <conditionalFormatting sqref="G90">
    <cfRule type="cellIs" dxfId="497" priority="660" operator="equal">
      <formula>"bitte auswählen"</formula>
    </cfRule>
  </conditionalFormatting>
  <conditionalFormatting sqref="G89">
    <cfRule type="cellIs" dxfId="496" priority="659" operator="equal">
      <formula>"auswählen"</formula>
    </cfRule>
  </conditionalFormatting>
  <conditionalFormatting sqref="H89">
    <cfRule type="cellIs" dxfId="495" priority="653" operator="equal">
      <formula>"Bitte angeben"</formula>
    </cfRule>
    <cfRule type="expression" dxfId="494" priority="654">
      <formula>$G$12</formula>
    </cfRule>
    <cfRule type="expression" dxfId="493" priority="655">
      <formula>$G$11</formula>
    </cfRule>
    <cfRule type="cellIs" dxfId="492" priority="656" operator="equal">
      <formula>$G$10</formula>
    </cfRule>
    <cfRule type="cellIs" dxfId="491" priority="657" operator="equal">
      <formula>$G$9</formula>
    </cfRule>
    <cfRule type="cellIs" dxfId="490" priority="658" operator="equal">
      <formula>"wird ausgefüllt"</formula>
    </cfRule>
  </conditionalFormatting>
  <conditionalFormatting sqref="G90:H90">
    <cfRule type="expression" dxfId="489" priority="652">
      <formula>AND(OR(G89="Auto",G89="Fahrrad"),G90="bitte auswählen")</formula>
    </cfRule>
  </conditionalFormatting>
  <conditionalFormatting sqref="G92">
    <cfRule type="cellIs" dxfId="488" priority="651" operator="equal">
      <formula>"bitte auswählen"</formula>
    </cfRule>
  </conditionalFormatting>
  <conditionalFormatting sqref="G91">
    <cfRule type="cellIs" dxfId="487" priority="650" operator="equal">
      <formula>"auswählen"</formula>
    </cfRule>
  </conditionalFormatting>
  <conditionalFormatting sqref="H91">
    <cfRule type="cellIs" dxfId="486" priority="644" operator="equal">
      <formula>"Bitte angeben"</formula>
    </cfRule>
    <cfRule type="expression" dxfId="485" priority="645">
      <formula>$G$12</formula>
    </cfRule>
    <cfRule type="expression" dxfId="484" priority="646">
      <formula>$G$11</formula>
    </cfRule>
    <cfRule type="cellIs" dxfId="483" priority="647" operator="equal">
      <formula>$G$10</formula>
    </cfRule>
    <cfRule type="cellIs" dxfId="482" priority="648" operator="equal">
      <formula>$G$9</formula>
    </cfRule>
    <cfRule type="cellIs" dxfId="481" priority="649" operator="equal">
      <formula>"wird ausgefüllt"</formula>
    </cfRule>
  </conditionalFormatting>
  <conditionalFormatting sqref="G92:H92">
    <cfRule type="expression" dxfId="480" priority="643">
      <formula>AND(OR(G91="Auto",G91="Fahrrad"),G92="bitte auswählen")</formula>
    </cfRule>
  </conditionalFormatting>
  <conditionalFormatting sqref="G94">
    <cfRule type="cellIs" dxfId="479" priority="642" operator="equal">
      <formula>"bitte auswählen"</formula>
    </cfRule>
  </conditionalFormatting>
  <conditionalFormatting sqref="G93">
    <cfRule type="cellIs" dxfId="478" priority="641" operator="equal">
      <formula>"auswählen"</formula>
    </cfRule>
  </conditionalFormatting>
  <conditionalFormatting sqref="H93">
    <cfRule type="cellIs" dxfId="477" priority="635" operator="equal">
      <formula>"Bitte angeben"</formula>
    </cfRule>
    <cfRule type="expression" dxfId="476" priority="636">
      <formula>$G$12</formula>
    </cfRule>
    <cfRule type="expression" dxfId="475" priority="637">
      <formula>$G$11</formula>
    </cfRule>
    <cfRule type="cellIs" dxfId="474" priority="638" operator="equal">
      <formula>$G$10</formula>
    </cfRule>
    <cfRule type="cellIs" dxfId="473" priority="639" operator="equal">
      <formula>$G$9</formula>
    </cfRule>
    <cfRule type="cellIs" dxfId="472" priority="640" operator="equal">
      <formula>"wird ausgefüllt"</formula>
    </cfRule>
  </conditionalFormatting>
  <conditionalFormatting sqref="G94:H94">
    <cfRule type="expression" dxfId="471" priority="634">
      <formula>AND(OR(G93="Auto",G93="Fahrrad"),G94="bitte auswählen")</formula>
    </cfRule>
  </conditionalFormatting>
  <conditionalFormatting sqref="G96">
    <cfRule type="cellIs" dxfId="470" priority="633" operator="equal">
      <formula>"bitte auswählen"</formula>
    </cfRule>
  </conditionalFormatting>
  <conditionalFormatting sqref="G95">
    <cfRule type="cellIs" dxfId="469" priority="632" operator="equal">
      <formula>"auswählen"</formula>
    </cfRule>
  </conditionalFormatting>
  <conditionalFormatting sqref="H95">
    <cfRule type="cellIs" dxfId="468" priority="626" operator="equal">
      <formula>"Bitte angeben"</formula>
    </cfRule>
    <cfRule type="expression" dxfId="467" priority="627">
      <formula>$G$12</formula>
    </cfRule>
    <cfRule type="expression" dxfId="466" priority="628">
      <formula>$G$11</formula>
    </cfRule>
    <cfRule type="cellIs" dxfId="465" priority="629" operator="equal">
      <formula>$G$10</formula>
    </cfRule>
    <cfRule type="cellIs" dxfId="464" priority="630" operator="equal">
      <formula>$G$9</formula>
    </cfRule>
    <cfRule type="cellIs" dxfId="463" priority="631" operator="equal">
      <formula>"wird ausgefüllt"</formula>
    </cfRule>
  </conditionalFormatting>
  <conditionalFormatting sqref="G96:H96">
    <cfRule type="expression" dxfId="462" priority="625">
      <formula>AND(OR(G95="Auto",G95="Fahrrad"),G96="bitte auswählen")</formula>
    </cfRule>
  </conditionalFormatting>
  <conditionalFormatting sqref="G98">
    <cfRule type="cellIs" dxfId="461" priority="624" operator="equal">
      <formula>"bitte auswählen"</formula>
    </cfRule>
  </conditionalFormatting>
  <conditionalFormatting sqref="G97">
    <cfRule type="cellIs" dxfId="460" priority="623" operator="equal">
      <formula>"auswählen"</formula>
    </cfRule>
  </conditionalFormatting>
  <conditionalFormatting sqref="H97">
    <cfRule type="cellIs" dxfId="459" priority="617" operator="equal">
      <formula>"Bitte angeben"</formula>
    </cfRule>
    <cfRule type="expression" dxfId="458" priority="618">
      <formula>$G$12</formula>
    </cfRule>
    <cfRule type="expression" dxfId="457" priority="619">
      <formula>$G$11</formula>
    </cfRule>
    <cfRule type="cellIs" dxfId="456" priority="620" operator="equal">
      <formula>$G$10</formula>
    </cfRule>
    <cfRule type="cellIs" dxfId="455" priority="621" operator="equal">
      <formula>$G$9</formula>
    </cfRule>
    <cfRule type="cellIs" dxfId="454" priority="622" operator="equal">
      <formula>"wird ausgefüllt"</formula>
    </cfRule>
  </conditionalFormatting>
  <conditionalFormatting sqref="G98:H98">
    <cfRule type="expression" dxfId="453" priority="616">
      <formula>AND(OR(G97="Auto",G97="Fahrrad"),G98="bitte auswählen")</formula>
    </cfRule>
  </conditionalFormatting>
  <conditionalFormatting sqref="G100">
    <cfRule type="cellIs" dxfId="452" priority="615" operator="equal">
      <formula>"bitte auswählen"</formula>
    </cfRule>
  </conditionalFormatting>
  <conditionalFormatting sqref="G99">
    <cfRule type="cellIs" dxfId="451" priority="614" operator="equal">
      <formula>"auswählen"</formula>
    </cfRule>
  </conditionalFormatting>
  <conditionalFormatting sqref="H99">
    <cfRule type="cellIs" dxfId="450" priority="608" operator="equal">
      <formula>"Bitte angeben"</formula>
    </cfRule>
    <cfRule type="expression" dxfId="449" priority="609">
      <formula>$G$12</formula>
    </cfRule>
    <cfRule type="expression" dxfId="448" priority="610">
      <formula>$G$11</formula>
    </cfRule>
    <cfRule type="cellIs" dxfId="447" priority="611" operator="equal">
      <formula>$G$10</formula>
    </cfRule>
    <cfRule type="cellIs" dxfId="446" priority="612" operator="equal">
      <formula>$G$9</formula>
    </cfRule>
    <cfRule type="cellIs" dxfId="445" priority="613" operator="equal">
      <formula>"wird ausgefüllt"</formula>
    </cfRule>
  </conditionalFormatting>
  <conditionalFormatting sqref="G100:H100">
    <cfRule type="expression" dxfId="444" priority="607">
      <formula>AND(OR(G99="Auto",G99="Fahrrad"),G100="bitte auswählen")</formula>
    </cfRule>
  </conditionalFormatting>
  <conditionalFormatting sqref="G102">
    <cfRule type="cellIs" dxfId="443" priority="606" operator="equal">
      <formula>"bitte auswählen"</formula>
    </cfRule>
  </conditionalFormatting>
  <conditionalFormatting sqref="G101">
    <cfRule type="cellIs" dxfId="442" priority="605" operator="equal">
      <formula>"auswählen"</formula>
    </cfRule>
  </conditionalFormatting>
  <conditionalFormatting sqref="H101">
    <cfRule type="cellIs" dxfId="441" priority="599" operator="equal">
      <formula>"Bitte angeben"</formula>
    </cfRule>
    <cfRule type="expression" dxfId="440" priority="600">
      <formula>$G$12</formula>
    </cfRule>
    <cfRule type="expression" dxfId="439" priority="601">
      <formula>$G$11</formula>
    </cfRule>
    <cfRule type="cellIs" dxfId="438" priority="602" operator="equal">
      <formula>$G$10</formula>
    </cfRule>
    <cfRule type="cellIs" dxfId="437" priority="603" operator="equal">
      <formula>$G$9</formula>
    </cfRule>
    <cfRule type="cellIs" dxfId="436" priority="604" operator="equal">
      <formula>"wird ausgefüllt"</formula>
    </cfRule>
  </conditionalFormatting>
  <conditionalFormatting sqref="G102:H102">
    <cfRule type="expression" dxfId="435" priority="598">
      <formula>AND(OR(G101="Auto",G101="Fahrrad"),G102="bitte auswählen")</formula>
    </cfRule>
  </conditionalFormatting>
  <conditionalFormatting sqref="I33">
    <cfRule type="cellIs" dxfId="434" priority="575" operator="equal">
      <formula>"bitte auswählen"</formula>
    </cfRule>
    <cfRule type="cellIs" dxfId="433" priority="576" operator="equal">
      <formula>"sonstiges (bitte unter Bemerkungen eintragen)"</formula>
    </cfRule>
  </conditionalFormatting>
  <conditionalFormatting sqref="J34">
    <cfRule type="cellIs" dxfId="432" priority="573" operator="greaterThan">
      <formula>0</formula>
    </cfRule>
  </conditionalFormatting>
  <conditionalFormatting sqref="I33:J33">
    <cfRule type="expression" dxfId="431" priority="572">
      <formula>AND(B33&lt;&gt;"---",I33="bitte auswählen")</formula>
    </cfRule>
  </conditionalFormatting>
  <conditionalFormatting sqref="I35">
    <cfRule type="cellIs" dxfId="430" priority="570" operator="equal">
      <formula>"bitte auswählen"</formula>
    </cfRule>
    <cfRule type="cellIs" dxfId="429" priority="571" operator="equal">
      <formula>"sonstiges (bitte unter Bemerkungen eintragen)"</formula>
    </cfRule>
  </conditionalFormatting>
  <conditionalFormatting sqref="J36">
    <cfRule type="cellIs" dxfId="428" priority="568" operator="greaterThan">
      <formula>0</formula>
    </cfRule>
  </conditionalFormatting>
  <conditionalFormatting sqref="I35:J35">
    <cfRule type="expression" dxfId="427" priority="567">
      <formula>AND(B35&lt;&gt;"---",I35="bitte auswählen")</formula>
    </cfRule>
  </conditionalFormatting>
  <conditionalFormatting sqref="I37">
    <cfRule type="cellIs" dxfId="426" priority="565" operator="equal">
      <formula>"bitte auswählen"</formula>
    </cfRule>
    <cfRule type="cellIs" dxfId="425" priority="566" operator="equal">
      <formula>"sonstiges (bitte unter Bemerkungen eintragen)"</formula>
    </cfRule>
  </conditionalFormatting>
  <conditionalFormatting sqref="J38">
    <cfRule type="cellIs" dxfId="424" priority="563" operator="greaterThan">
      <formula>0</formula>
    </cfRule>
  </conditionalFormatting>
  <conditionalFormatting sqref="I37:J37">
    <cfRule type="expression" dxfId="423" priority="562">
      <formula>AND(B37&lt;&gt;"---",I37="bitte auswählen")</formula>
    </cfRule>
  </conditionalFormatting>
  <conditionalFormatting sqref="I39">
    <cfRule type="cellIs" dxfId="422" priority="560" operator="equal">
      <formula>"bitte auswählen"</formula>
    </cfRule>
    <cfRule type="cellIs" dxfId="421" priority="561" operator="equal">
      <formula>"sonstiges (bitte unter Bemerkungen eintragen)"</formula>
    </cfRule>
  </conditionalFormatting>
  <conditionalFormatting sqref="J40">
    <cfRule type="cellIs" dxfId="420" priority="558" operator="greaterThan">
      <formula>0</formula>
    </cfRule>
  </conditionalFormatting>
  <conditionalFormatting sqref="I39:J39">
    <cfRule type="expression" dxfId="419" priority="557">
      <formula>AND(B39&lt;&gt;"---",I39="bitte auswählen")</formula>
    </cfRule>
  </conditionalFormatting>
  <conditionalFormatting sqref="I41">
    <cfRule type="cellIs" dxfId="418" priority="555" operator="equal">
      <formula>"bitte auswählen"</formula>
    </cfRule>
    <cfRule type="cellIs" dxfId="417" priority="556" operator="equal">
      <formula>"sonstiges (bitte unter Bemerkungen eintragen)"</formula>
    </cfRule>
  </conditionalFormatting>
  <conditionalFormatting sqref="J42">
    <cfRule type="cellIs" dxfId="416" priority="553" operator="greaterThan">
      <formula>0</formula>
    </cfRule>
  </conditionalFormatting>
  <conditionalFormatting sqref="I41:J41">
    <cfRule type="expression" dxfId="415" priority="552">
      <formula>AND(B41&lt;&gt;"---",I41="bitte auswählen")</formula>
    </cfRule>
  </conditionalFormatting>
  <conditionalFormatting sqref="I43">
    <cfRule type="cellIs" dxfId="414" priority="550" operator="equal">
      <formula>"bitte auswählen"</formula>
    </cfRule>
    <cfRule type="cellIs" dxfId="413" priority="551" operator="equal">
      <formula>"sonstiges (bitte unter Bemerkungen eintragen)"</formula>
    </cfRule>
  </conditionalFormatting>
  <conditionalFormatting sqref="J44">
    <cfRule type="cellIs" dxfId="412" priority="548" operator="greaterThan">
      <formula>0</formula>
    </cfRule>
  </conditionalFormatting>
  <conditionalFormatting sqref="I43:J43">
    <cfRule type="expression" dxfId="411" priority="547">
      <formula>AND(B43&lt;&gt;"---",I43="bitte auswählen")</formula>
    </cfRule>
  </conditionalFormatting>
  <conditionalFormatting sqref="I45">
    <cfRule type="cellIs" dxfId="410" priority="545" operator="equal">
      <formula>"bitte auswählen"</formula>
    </cfRule>
    <cfRule type="cellIs" dxfId="409" priority="546" operator="equal">
      <formula>"sonstiges (bitte unter Bemerkungen eintragen)"</formula>
    </cfRule>
  </conditionalFormatting>
  <conditionalFormatting sqref="J46">
    <cfRule type="cellIs" dxfId="408" priority="543" operator="greaterThan">
      <formula>0</formula>
    </cfRule>
  </conditionalFormatting>
  <conditionalFormatting sqref="I45:J45">
    <cfRule type="expression" dxfId="407" priority="542">
      <formula>AND(B45&lt;&gt;"---",I45="bitte auswählen")</formula>
    </cfRule>
  </conditionalFormatting>
  <conditionalFormatting sqref="I47">
    <cfRule type="cellIs" dxfId="406" priority="540" operator="equal">
      <formula>"bitte auswählen"</formula>
    </cfRule>
    <cfRule type="cellIs" dxfId="405" priority="541" operator="equal">
      <formula>"sonstiges (bitte unter Bemerkungen eintragen)"</formula>
    </cfRule>
  </conditionalFormatting>
  <conditionalFormatting sqref="J48">
    <cfRule type="cellIs" dxfId="404" priority="538" operator="greaterThan">
      <formula>0</formula>
    </cfRule>
  </conditionalFormatting>
  <conditionalFormatting sqref="I47:J47">
    <cfRule type="expression" dxfId="403" priority="537">
      <formula>AND(B47&lt;&gt;"---",I47="bitte auswählen")</formula>
    </cfRule>
  </conditionalFormatting>
  <conditionalFormatting sqref="I49">
    <cfRule type="cellIs" dxfId="402" priority="535" operator="equal">
      <formula>"bitte auswählen"</formula>
    </cfRule>
    <cfRule type="cellIs" dxfId="401" priority="536" operator="equal">
      <formula>"sonstiges (bitte unter Bemerkungen eintragen)"</formula>
    </cfRule>
  </conditionalFormatting>
  <conditionalFormatting sqref="J50">
    <cfRule type="cellIs" dxfId="400" priority="533" operator="greaterThan">
      <formula>0</formula>
    </cfRule>
  </conditionalFormatting>
  <conditionalFormatting sqref="I49:J49">
    <cfRule type="expression" dxfId="399" priority="532">
      <formula>AND(B49&lt;&gt;"---",I49="bitte auswählen")</formula>
    </cfRule>
  </conditionalFormatting>
  <conditionalFormatting sqref="I51">
    <cfRule type="cellIs" dxfId="398" priority="530" operator="equal">
      <formula>"bitte auswählen"</formula>
    </cfRule>
    <cfRule type="cellIs" dxfId="397" priority="531" operator="equal">
      <formula>"sonstiges (bitte unter Bemerkungen eintragen)"</formula>
    </cfRule>
  </conditionalFormatting>
  <conditionalFormatting sqref="J52">
    <cfRule type="cellIs" dxfId="396" priority="528" operator="greaterThan">
      <formula>0</formula>
    </cfRule>
  </conditionalFormatting>
  <conditionalFormatting sqref="I51:J51">
    <cfRule type="expression" dxfId="395" priority="527">
      <formula>AND(B51&lt;&gt;"---",I51="bitte auswählen")</formula>
    </cfRule>
  </conditionalFormatting>
  <conditionalFormatting sqref="I53">
    <cfRule type="cellIs" dxfId="394" priority="525" operator="equal">
      <formula>"bitte auswählen"</formula>
    </cfRule>
    <cfRule type="cellIs" dxfId="393" priority="526" operator="equal">
      <formula>"sonstiges (bitte unter Bemerkungen eintragen)"</formula>
    </cfRule>
  </conditionalFormatting>
  <conditionalFormatting sqref="J54">
    <cfRule type="cellIs" dxfId="392" priority="523" operator="greaterThan">
      <formula>0</formula>
    </cfRule>
  </conditionalFormatting>
  <conditionalFormatting sqref="I53:J53">
    <cfRule type="expression" dxfId="391" priority="522">
      <formula>AND(B53&lt;&gt;"---",I53="bitte auswählen")</formula>
    </cfRule>
  </conditionalFormatting>
  <conditionalFormatting sqref="I55">
    <cfRule type="cellIs" dxfId="390" priority="520" operator="equal">
      <formula>"bitte auswählen"</formula>
    </cfRule>
    <cfRule type="cellIs" dxfId="389" priority="521" operator="equal">
      <formula>"sonstiges (bitte unter Bemerkungen eintragen)"</formula>
    </cfRule>
  </conditionalFormatting>
  <conditionalFormatting sqref="J56">
    <cfRule type="cellIs" dxfId="388" priority="518" operator="greaterThan">
      <formula>0</formula>
    </cfRule>
  </conditionalFormatting>
  <conditionalFormatting sqref="I55:J55">
    <cfRule type="expression" dxfId="387" priority="517">
      <formula>AND(B55&lt;&gt;"---",I55="bitte auswählen")</formula>
    </cfRule>
  </conditionalFormatting>
  <conditionalFormatting sqref="I57">
    <cfRule type="cellIs" dxfId="386" priority="515" operator="equal">
      <formula>"bitte auswählen"</formula>
    </cfRule>
    <cfRule type="cellIs" dxfId="385" priority="516" operator="equal">
      <formula>"sonstiges (bitte unter Bemerkungen eintragen)"</formula>
    </cfRule>
  </conditionalFormatting>
  <conditionalFormatting sqref="J58">
    <cfRule type="cellIs" dxfId="384" priority="513" operator="greaterThan">
      <formula>0</formula>
    </cfRule>
  </conditionalFormatting>
  <conditionalFormatting sqref="I57:J57">
    <cfRule type="expression" dxfId="383" priority="512">
      <formula>AND(B57&lt;&gt;"---",I57="bitte auswählen")</formula>
    </cfRule>
  </conditionalFormatting>
  <conditionalFormatting sqref="I59">
    <cfRule type="cellIs" dxfId="382" priority="510" operator="equal">
      <formula>"bitte auswählen"</formula>
    </cfRule>
    <cfRule type="cellIs" dxfId="381" priority="511" operator="equal">
      <formula>"sonstiges (bitte unter Bemerkungen eintragen)"</formula>
    </cfRule>
  </conditionalFormatting>
  <conditionalFormatting sqref="J60">
    <cfRule type="cellIs" dxfId="380" priority="508" operator="greaterThan">
      <formula>0</formula>
    </cfRule>
  </conditionalFormatting>
  <conditionalFormatting sqref="I59:J59">
    <cfRule type="expression" dxfId="379" priority="507">
      <formula>AND(B59&lt;&gt;"---",I59="bitte auswählen")</formula>
    </cfRule>
  </conditionalFormatting>
  <conditionalFormatting sqref="I61">
    <cfRule type="cellIs" dxfId="378" priority="505" operator="equal">
      <formula>"bitte auswählen"</formula>
    </cfRule>
    <cfRule type="cellIs" dxfId="377" priority="506" operator="equal">
      <formula>"sonstiges (bitte unter Bemerkungen eintragen)"</formula>
    </cfRule>
  </conditionalFormatting>
  <conditionalFormatting sqref="J62">
    <cfRule type="cellIs" dxfId="376" priority="503" operator="greaterThan">
      <formula>0</formula>
    </cfRule>
  </conditionalFormatting>
  <conditionalFormatting sqref="I61:J61">
    <cfRule type="expression" dxfId="375" priority="502">
      <formula>AND(B61&lt;&gt;"---",I61="bitte auswählen")</formula>
    </cfRule>
  </conditionalFormatting>
  <conditionalFormatting sqref="I63">
    <cfRule type="cellIs" dxfId="374" priority="500" operator="equal">
      <formula>"bitte auswählen"</formula>
    </cfRule>
    <cfRule type="cellIs" dxfId="373" priority="501" operator="equal">
      <formula>"sonstiges (bitte unter Bemerkungen eintragen)"</formula>
    </cfRule>
  </conditionalFormatting>
  <conditionalFormatting sqref="J64">
    <cfRule type="cellIs" dxfId="372" priority="498" operator="greaterThan">
      <formula>0</formula>
    </cfRule>
  </conditionalFormatting>
  <conditionalFormatting sqref="I63:J63">
    <cfRule type="expression" dxfId="371" priority="497">
      <formula>AND(B63&lt;&gt;"---",I63="bitte auswählen")</formula>
    </cfRule>
  </conditionalFormatting>
  <conditionalFormatting sqref="I65">
    <cfRule type="cellIs" dxfId="370" priority="495" operator="equal">
      <formula>"bitte auswählen"</formula>
    </cfRule>
    <cfRule type="cellIs" dxfId="369" priority="496" operator="equal">
      <formula>"sonstiges (bitte unter Bemerkungen eintragen)"</formula>
    </cfRule>
  </conditionalFormatting>
  <conditionalFormatting sqref="J66">
    <cfRule type="cellIs" dxfId="368" priority="493" operator="greaterThan">
      <formula>0</formula>
    </cfRule>
  </conditionalFormatting>
  <conditionalFormatting sqref="I65:J65">
    <cfRule type="expression" dxfId="367" priority="492">
      <formula>AND(B65&lt;&gt;"---",I65="bitte auswählen")</formula>
    </cfRule>
  </conditionalFormatting>
  <conditionalFormatting sqref="I67">
    <cfRule type="cellIs" dxfId="366" priority="490" operator="equal">
      <formula>"bitte auswählen"</formula>
    </cfRule>
    <cfRule type="cellIs" dxfId="365" priority="491" operator="equal">
      <formula>"sonstiges (bitte unter Bemerkungen eintragen)"</formula>
    </cfRule>
  </conditionalFormatting>
  <conditionalFormatting sqref="J68">
    <cfRule type="cellIs" dxfId="364" priority="488" operator="greaterThan">
      <formula>0</formula>
    </cfRule>
  </conditionalFormatting>
  <conditionalFormatting sqref="I67:J67">
    <cfRule type="expression" dxfId="363" priority="487">
      <formula>AND(B67&lt;&gt;"---",I67="bitte auswählen")</formula>
    </cfRule>
  </conditionalFormatting>
  <conditionalFormatting sqref="I69">
    <cfRule type="cellIs" dxfId="362" priority="485" operator="equal">
      <formula>"bitte auswählen"</formula>
    </cfRule>
    <cfRule type="cellIs" dxfId="361" priority="486" operator="equal">
      <formula>"sonstiges (bitte unter Bemerkungen eintragen)"</formula>
    </cfRule>
  </conditionalFormatting>
  <conditionalFormatting sqref="J70">
    <cfRule type="cellIs" dxfId="360" priority="483" operator="greaterThan">
      <formula>0</formula>
    </cfRule>
  </conditionalFormatting>
  <conditionalFormatting sqref="I69:J69">
    <cfRule type="expression" dxfId="359" priority="482">
      <formula>AND(B69&lt;&gt;"---",I69="bitte auswählen")</formula>
    </cfRule>
  </conditionalFormatting>
  <conditionalFormatting sqref="I71">
    <cfRule type="cellIs" dxfId="358" priority="480" operator="equal">
      <formula>"bitte auswählen"</formula>
    </cfRule>
    <cfRule type="cellIs" dxfId="357" priority="481" operator="equal">
      <formula>"sonstiges (bitte unter Bemerkungen eintragen)"</formula>
    </cfRule>
  </conditionalFormatting>
  <conditionalFormatting sqref="J72">
    <cfRule type="cellIs" dxfId="356" priority="478" operator="greaterThan">
      <formula>0</formula>
    </cfRule>
  </conditionalFormatting>
  <conditionalFormatting sqref="I71:J71">
    <cfRule type="expression" dxfId="355" priority="477">
      <formula>AND(B71&lt;&gt;"---",I71="bitte auswählen")</formula>
    </cfRule>
  </conditionalFormatting>
  <conditionalFormatting sqref="I73">
    <cfRule type="cellIs" dxfId="354" priority="475" operator="equal">
      <formula>"bitte auswählen"</formula>
    </cfRule>
    <cfRule type="cellIs" dxfId="353" priority="476" operator="equal">
      <formula>"sonstiges (bitte unter Bemerkungen eintragen)"</formula>
    </cfRule>
  </conditionalFormatting>
  <conditionalFormatting sqref="J74">
    <cfRule type="cellIs" dxfId="352" priority="473" operator="greaterThan">
      <formula>0</formula>
    </cfRule>
  </conditionalFormatting>
  <conditionalFormatting sqref="I73:J73">
    <cfRule type="expression" dxfId="351" priority="472">
      <formula>AND(B73&lt;&gt;"---",I73="bitte auswählen")</formula>
    </cfRule>
  </conditionalFormatting>
  <conditionalFormatting sqref="I75">
    <cfRule type="cellIs" dxfId="350" priority="470" operator="equal">
      <formula>"bitte auswählen"</formula>
    </cfRule>
    <cfRule type="cellIs" dxfId="349" priority="471" operator="equal">
      <formula>"sonstiges (bitte unter Bemerkungen eintragen)"</formula>
    </cfRule>
  </conditionalFormatting>
  <conditionalFormatting sqref="J76">
    <cfRule type="cellIs" dxfId="348" priority="468" operator="greaterThan">
      <formula>0</formula>
    </cfRule>
  </conditionalFormatting>
  <conditionalFormatting sqref="I75:J75">
    <cfRule type="expression" dxfId="347" priority="467">
      <formula>AND(B75&lt;&gt;"---",I75="bitte auswählen")</formula>
    </cfRule>
  </conditionalFormatting>
  <conditionalFormatting sqref="I77">
    <cfRule type="cellIs" dxfId="346" priority="465" operator="equal">
      <formula>"bitte auswählen"</formula>
    </cfRule>
    <cfRule type="cellIs" dxfId="345" priority="466" operator="equal">
      <formula>"sonstiges (bitte unter Bemerkungen eintragen)"</formula>
    </cfRule>
  </conditionalFormatting>
  <conditionalFormatting sqref="J78">
    <cfRule type="cellIs" dxfId="344" priority="463" operator="greaterThan">
      <formula>0</formula>
    </cfRule>
  </conditionalFormatting>
  <conditionalFormatting sqref="I77:J77">
    <cfRule type="expression" dxfId="343" priority="462">
      <formula>AND(B77&lt;&gt;"---",I77="bitte auswählen")</formula>
    </cfRule>
  </conditionalFormatting>
  <conditionalFormatting sqref="I79">
    <cfRule type="cellIs" dxfId="342" priority="460" operator="equal">
      <formula>"bitte auswählen"</formula>
    </cfRule>
    <cfRule type="cellIs" dxfId="341" priority="461" operator="equal">
      <formula>"sonstiges (bitte unter Bemerkungen eintragen)"</formula>
    </cfRule>
  </conditionalFormatting>
  <conditionalFormatting sqref="J80">
    <cfRule type="cellIs" dxfId="340" priority="458" operator="greaterThan">
      <formula>0</formula>
    </cfRule>
  </conditionalFormatting>
  <conditionalFormatting sqref="I79:J79">
    <cfRule type="expression" dxfId="339" priority="457">
      <formula>AND(B79&lt;&gt;"---",I79="bitte auswählen")</formula>
    </cfRule>
  </conditionalFormatting>
  <conditionalFormatting sqref="I81">
    <cfRule type="cellIs" dxfId="338" priority="455" operator="equal">
      <formula>"bitte auswählen"</formula>
    </cfRule>
    <cfRule type="cellIs" dxfId="337" priority="456" operator="equal">
      <formula>"sonstiges (bitte unter Bemerkungen eintragen)"</formula>
    </cfRule>
  </conditionalFormatting>
  <conditionalFormatting sqref="J82">
    <cfRule type="cellIs" dxfId="336" priority="453" operator="greaterThan">
      <formula>0</formula>
    </cfRule>
  </conditionalFormatting>
  <conditionalFormatting sqref="I81:J81">
    <cfRule type="expression" dxfId="335" priority="452">
      <formula>AND(B81&lt;&gt;"---",I81="bitte auswählen")</formula>
    </cfRule>
  </conditionalFormatting>
  <conditionalFormatting sqref="I83">
    <cfRule type="cellIs" dxfId="334" priority="450" operator="equal">
      <formula>"bitte auswählen"</formula>
    </cfRule>
    <cfRule type="cellIs" dxfId="333" priority="451" operator="equal">
      <formula>"sonstiges (bitte unter Bemerkungen eintragen)"</formula>
    </cfRule>
  </conditionalFormatting>
  <conditionalFormatting sqref="J84">
    <cfRule type="cellIs" dxfId="332" priority="448" operator="greaterThan">
      <formula>0</formula>
    </cfRule>
  </conditionalFormatting>
  <conditionalFormatting sqref="I83:J83">
    <cfRule type="expression" dxfId="331" priority="447">
      <formula>AND(B83&lt;&gt;"---",I83="bitte auswählen")</formula>
    </cfRule>
  </conditionalFormatting>
  <conditionalFormatting sqref="I85">
    <cfRule type="cellIs" dxfId="330" priority="445" operator="equal">
      <formula>"bitte auswählen"</formula>
    </cfRule>
    <cfRule type="cellIs" dxfId="329" priority="446" operator="equal">
      <formula>"sonstiges (bitte unter Bemerkungen eintragen)"</formula>
    </cfRule>
  </conditionalFormatting>
  <conditionalFormatting sqref="J86">
    <cfRule type="cellIs" dxfId="328" priority="443" operator="greaterThan">
      <formula>0</formula>
    </cfRule>
  </conditionalFormatting>
  <conditionalFormatting sqref="I85:J85">
    <cfRule type="expression" dxfId="327" priority="442">
      <formula>AND(B85&lt;&gt;"---",I85="bitte auswählen")</formula>
    </cfRule>
  </conditionalFormatting>
  <conditionalFormatting sqref="I87">
    <cfRule type="cellIs" dxfId="326" priority="440" operator="equal">
      <formula>"bitte auswählen"</formula>
    </cfRule>
    <cfRule type="cellIs" dxfId="325" priority="441" operator="equal">
      <formula>"sonstiges (bitte unter Bemerkungen eintragen)"</formula>
    </cfRule>
  </conditionalFormatting>
  <conditionalFormatting sqref="J88">
    <cfRule type="cellIs" dxfId="324" priority="438" operator="greaterThan">
      <formula>0</formula>
    </cfRule>
  </conditionalFormatting>
  <conditionalFormatting sqref="I87:J87">
    <cfRule type="expression" dxfId="323" priority="437">
      <formula>AND(B87&lt;&gt;"---",I87="bitte auswählen")</formula>
    </cfRule>
  </conditionalFormatting>
  <conditionalFormatting sqref="I89">
    <cfRule type="cellIs" dxfId="322" priority="435" operator="equal">
      <formula>"bitte auswählen"</formula>
    </cfRule>
    <cfRule type="cellIs" dxfId="321" priority="436" operator="equal">
      <formula>"sonstiges (bitte unter Bemerkungen eintragen)"</formula>
    </cfRule>
  </conditionalFormatting>
  <conditionalFormatting sqref="J90">
    <cfRule type="cellIs" dxfId="320" priority="433" operator="greaterThan">
      <formula>0</formula>
    </cfRule>
  </conditionalFormatting>
  <conditionalFormatting sqref="I89:J89">
    <cfRule type="expression" dxfId="319" priority="432">
      <formula>AND(B89&lt;&gt;"---",I89="bitte auswählen")</formula>
    </cfRule>
  </conditionalFormatting>
  <conditionalFormatting sqref="I91">
    <cfRule type="cellIs" dxfId="318" priority="430" operator="equal">
      <formula>"bitte auswählen"</formula>
    </cfRule>
    <cfRule type="cellIs" dxfId="317" priority="431" operator="equal">
      <formula>"sonstiges (bitte unter Bemerkungen eintragen)"</formula>
    </cfRule>
  </conditionalFormatting>
  <conditionalFormatting sqref="J92">
    <cfRule type="cellIs" dxfId="316" priority="428" operator="greaterThan">
      <formula>0</formula>
    </cfRule>
  </conditionalFormatting>
  <conditionalFormatting sqref="I91:J91">
    <cfRule type="expression" dxfId="315" priority="427">
      <formula>AND(B91&lt;&gt;"---",I91="bitte auswählen")</formula>
    </cfRule>
  </conditionalFormatting>
  <conditionalFormatting sqref="I93">
    <cfRule type="cellIs" dxfId="314" priority="425" operator="equal">
      <formula>"bitte auswählen"</formula>
    </cfRule>
    <cfRule type="cellIs" dxfId="313" priority="426" operator="equal">
      <formula>"sonstiges (bitte unter Bemerkungen eintragen)"</formula>
    </cfRule>
  </conditionalFormatting>
  <conditionalFormatting sqref="J94">
    <cfRule type="cellIs" dxfId="312" priority="423" operator="greaterThan">
      <formula>0</formula>
    </cfRule>
  </conditionalFormatting>
  <conditionalFormatting sqref="I93:J93">
    <cfRule type="expression" dxfId="311" priority="422">
      <formula>AND(B93&lt;&gt;"---",I93="bitte auswählen")</formula>
    </cfRule>
  </conditionalFormatting>
  <conditionalFormatting sqref="I95">
    <cfRule type="cellIs" dxfId="310" priority="420" operator="equal">
      <formula>"bitte auswählen"</formula>
    </cfRule>
    <cfRule type="cellIs" dxfId="309" priority="421" operator="equal">
      <formula>"sonstiges (bitte unter Bemerkungen eintragen)"</formula>
    </cfRule>
  </conditionalFormatting>
  <conditionalFormatting sqref="J96">
    <cfRule type="cellIs" dxfId="308" priority="418" operator="greaterThan">
      <formula>0</formula>
    </cfRule>
  </conditionalFormatting>
  <conditionalFormatting sqref="I95:J95">
    <cfRule type="expression" dxfId="307" priority="417">
      <formula>AND(B95&lt;&gt;"---",I95="bitte auswählen")</formula>
    </cfRule>
  </conditionalFormatting>
  <conditionalFormatting sqref="I97">
    <cfRule type="cellIs" dxfId="306" priority="415" operator="equal">
      <formula>"bitte auswählen"</formula>
    </cfRule>
    <cfRule type="cellIs" dxfId="305" priority="416" operator="equal">
      <formula>"sonstiges (bitte unter Bemerkungen eintragen)"</formula>
    </cfRule>
  </conditionalFormatting>
  <conditionalFormatting sqref="J98">
    <cfRule type="cellIs" dxfId="304" priority="413" operator="greaterThan">
      <formula>0</formula>
    </cfRule>
  </conditionalFormatting>
  <conditionalFormatting sqref="I97:J97">
    <cfRule type="expression" dxfId="303" priority="412">
      <formula>AND(B97&lt;&gt;"---",I97="bitte auswählen")</formula>
    </cfRule>
  </conditionalFormatting>
  <conditionalFormatting sqref="I99">
    <cfRule type="cellIs" dxfId="302" priority="410" operator="equal">
      <formula>"bitte auswählen"</formula>
    </cfRule>
    <cfRule type="cellIs" dxfId="301" priority="411" operator="equal">
      <formula>"sonstiges (bitte unter Bemerkungen eintragen)"</formula>
    </cfRule>
  </conditionalFormatting>
  <conditionalFormatting sqref="J100">
    <cfRule type="cellIs" dxfId="300" priority="408" operator="greaterThan">
      <formula>0</formula>
    </cfRule>
  </conditionalFormatting>
  <conditionalFormatting sqref="I99:J99">
    <cfRule type="expression" dxfId="299" priority="407">
      <formula>AND(B99&lt;&gt;"---",I99="bitte auswählen")</formula>
    </cfRule>
  </conditionalFormatting>
  <conditionalFormatting sqref="I101">
    <cfRule type="cellIs" dxfId="298" priority="405" operator="equal">
      <formula>"bitte auswählen"</formula>
    </cfRule>
    <cfRule type="cellIs" dxfId="297" priority="406" operator="equal">
      <formula>"sonstiges (bitte unter Bemerkungen eintragen)"</formula>
    </cfRule>
  </conditionalFormatting>
  <conditionalFormatting sqref="J102">
    <cfRule type="cellIs" dxfId="296" priority="403" operator="greaterThan">
      <formula>0</formula>
    </cfRule>
  </conditionalFormatting>
  <conditionalFormatting sqref="I101:J101">
    <cfRule type="expression" dxfId="295" priority="402">
      <formula>AND(B101&lt;&gt;"---",I101="bitte auswählen")</formula>
    </cfRule>
  </conditionalFormatting>
  <conditionalFormatting sqref="R33">
    <cfRule type="expression" dxfId="294" priority="383">
      <formula>S33&lt;&gt;""</formula>
    </cfRule>
  </conditionalFormatting>
  <conditionalFormatting sqref="S33">
    <cfRule type="cellIs" dxfId="293" priority="382" operator="greaterThan">
      <formula>0</formula>
    </cfRule>
  </conditionalFormatting>
  <conditionalFormatting sqref="R34:S34">
    <cfRule type="expression" dxfId="292" priority="381">
      <formula>S33&lt;&gt;""</formula>
    </cfRule>
  </conditionalFormatting>
  <conditionalFormatting sqref="R35">
    <cfRule type="expression" dxfId="291" priority="380">
      <formula>S35&lt;&gt;""</formula>
    </cfRule>
  </conditionalFormatting>
  <conditionalFormatting sqref="S35">
    <cfRule type="cellIs" dxfId="290" priority="379" operator="greaterThan">
      <formula>0</formula>
    </cfRule>
  </conditionalFormatting>
  <conditionalFormatting sqref="R36:S36">
    <cfRule type="expression" dxfId="289" priority="378">
      <formula>S35&lt;&gt;""</formula>
    </cfRule>
  </conditionalFormatting>
  <conditionalFormatting sqref="R37">
    <cfRule type="expression" dxfId="288" priority="377">
      <formula>S37&lt;&gt;""</formula>
    </cfRule>
  </conditionalFormatting>
  <conditionalFormatting sqref="S37">
    <cfRule type="cellIs" dxfId="287" priority="376" operator="greaterThan">
      <formula>0</formula>
    </cfRule>
  </conditionalFormatting>
  <conditionalFormatting sqref="R38:S38">
    <cfRule type="expression" dxfId="286" priority="375">
      <formula>S37&lt;&gt;""</formula>
    </cfRule>
  </conditionalFormatting>
  <conditionalFormatting sqref="R39">
    <cfRule type="expression" dxfId="285" priority="374">
      <formula>S39&lt;&gt;""</formula>
    </cfRule>
  </conditionalFormatting>
  <conditionalFormatting sqref="S39">
    <cfRule type="cellIs" dxfId="284" priority="373" operator="greaterThan">
      <formula>0</formula>
    </cfRule>
  </conditionalFormatting>
  <conditionalFormatting sqref="R40:S40">
    <cfRule type="expression" dxfId="283" priority="372">
      <formula>S39&lt;&gt;""</formula>
    </cfRule>
  </conditionalFormatting>
  <conditionalFormatting sqref="R41">
    <cfRule type="expression" dxfId="282" priority="371">
      <formula>S41&lt;&gt;""</formula>
    </cfRule>
  </conditionalFormatting>
  <conditionalFormatting sqref="S41">
    <cfRule type="cellIs" dxfId="281" priority="370" operator="greaterThan">
      <formula>0</formula>
    </cfRule>
  </conditionalFormatting>
  <conditionalFormatting sqref="R42:S42">
    <cfRule type="expression" dxfId="280" priority="369">
      <formula>S41&lt;&gt;""</formula>
    </cfRule>
  </conditionalFormatting>
  <conditionalFormatting sqref="R43">
    <cfRule type="expression" dxfId="279" priority="368">
      <formula>S43&lt;&gt;""</formula>
    </cfRule>
  </conditionalFormatting>
  <conditionalFormatting sqref="S43">
    <cfRule type="cellIs" dxfId="278" priority="367" operator="greaterThan">
      <formula>0</formula>
    </cfRule>
  </conditionalFormatting>
  <conditionalFormatting sqref="R44:S44">
    <cfRule type="expression" dxfId="277" priority="366">
      <formula>S43&lt;&gt;""</formula>
    </cfRule>
  </conditionalFormatting>
  <conditionalFormatting sqref="R45">
    <cfRule type="expression" dxfId="276" priority="365">
      <formula>S45&lt;&gt;""</formula>
    </cfRule>
  </conditionalFormatting>
  <conditionalFormatting sqref="S45">
    <cfRule type="cellIs" dxfId="275" priority="364" operator="greaterThan">
      <formula>0</formula>
    </cfRule>
  </conditionalFormatting>
  <conditionalFormatting sqref="R46:S46">
    <cfRule type="expression" dxfId="274" priority="363">
      <formula>S45&lt;&gt;""</formula>
    </cfRule>
  </conditionalFormatting>
  <conditionalFormatting sqref="R47">
    <cfRule type="expression" dxfId="273" priority="362">
      <formula>S47&lt;&gt;""</formula>
    </cfRule>
  </conditionalFormatting>
  <conditionalFormatting sqref="S47">
    <cfRule type="cellIs" dxfId="272" priority="361" operator="greaterThan">
      <formula>0</formula>
    </cfRule>
  </conditionalFormatting>
  <conditionalFormatting sqref="R48:S48">
    <cfRule type="expression" dxfId="271" priority="360">
      <formula>S47&lt;&gt;""</formula>
    </cfRule>
  </conditionalFormatting>
  <conditionalFormatting sqref="R49">
    <cfRule type="expression" dxfId="270" priority="359">
      <formula>S49&lt;&gt;""</formula>
    </cfRule>
  </conditionalFormatting>
  <conditionalFormatting sqref="S49">
    <cfRule type="cellIs" dxfId="269" priority="358" operator="greaterThan">
      <formula>0</formula>
    </cfRule>
  </conditionalFormatting>
  <conditionalFormatting sqref="R50:S50">
    <cfRule type="expression" dxfId="268" priority="357">
      <formula>S49&lt;&gt;""</formula>
    </cfRule>
  </conditionalFormatting>
  <conditionalFormatting sqref="R51">
    <cfRule type="expression" dxfId="267" priority="356">
      <formula>S51&lt;&gt;""</formula>
    </cfRule>
  </conditionalFormatting>
  <conditionalFormatting sqref="S51">
    <cfRule type="cellIs" dxfId="266" priority="355" operator="greaterThan">
      <formula>0</formula>
    </cfRule>
  </conditionalFormatting>
  <conditionalFormatting sqref="R52:S52">
    <cfRule type="expression" dxfId="265" priority="354">
      <formula>S51&lt;&gt;""</formula>
    </cfRule>
  </conditionalFormatting>
  <conditionalFormatting sqref="R53">
    <cfRule type="expression" dxfId="264" priority="353">
      <formula>S53&lt;&gt;""</formula>
    </cfRule>
  </conditionalFormatting>
  <conditionalFormatting sqref="S53">
    <cfRule type="cellIs" dxfId="263" priority="352" operator="greaterThan">
      <formula>0</formula>
    </cfRule>
  </conditionalFormatting>
  <conditionalFormatting sqref="R54:S54">
    <cfRule type="expression" dxfId="262" priority="351">
      <formula>S53&lt;&gt;""</formula>
    </cfRule>
  </conditionalFormatting>
  <conditionalFormatting sqref="R55">
    <cfRule type="expression" dxfId="261" priority="350">
      <formula>S55&lt;&gt;""</formula>
    </cfRule>
  </conditionalFormatting>
  <conditionalFormatting sqref="S55">
    <cfRule type="cellIs" dxfId="260" priority="349" operator="greaterThan">
      <formula>0</formula>
    </cfRule>
  </conditionalFormatting>
  <conditionalFormatting sqref="R56:S56">
    <cfRule type="expression" dxfId="259" priority="348">
      <formula>S55&lt;&gt;""</formula>
    </cfRule>
  </conditionalFormatting>
  <conditionalFormatting sqref="R57">
    <cfRule type="expression" dxfId="258" priority="347">
      <formula>S57&lt;&gt;""</formula>
    </cfRule>
  </conditionalFormatting>
  <conditionalFormatting sqref="S57">
    <cfRule type="cellIs" dxfId="257" priority="346" operator="greaterThan">
      <formula>0</formula>
    </cfRule>
  </conditionalFormatting>
  <conditionalFormatting sqref="R58:S58">
    <cfRule type="expression" dxfId="256" priority="345">
      <formula>S57&lt;&gt;""</formula>
    </cfRule>
  </conditionalFormatting>
  <conditionalFormatting sqref="R59">
    <cfRule type="expression" dxfId="255" priority="344">
      <formula>S59&lt;&gt;""</formula>
    </cfRule>
  </conditionalFormatting>
  <conditionalFormatting sqref="S59">
    <cfRule type="cellIs" dxfId="254" priority="343" operator="greaterThan">
      <formula>0</formula>
    </cfRule>
  </conditionalFormatting>
  <conditionalFormatting sqref="R60:S60">
    <cfRule type="expression" dxfId="253" priority="342">
      <formula>S59&lt;&gt;""</formula>
    </cfRule>
  </conditionalFormatting>
  <conditionalFormatting sqref="R61">
    <cfRule type="expression" dxfId="252" priority="341">
      <formula>S61&lt;&gt;""</formula>
    </cfRule>
  </conditionalFormatting>
  <conditionalFormatting sqref="S61">
    <cfRule type="cellIs" dxfId="251" priority="340" operator="greaterThan">
      <formula>0</formula>
    </cfRule>
  </conditionalFormatting>
  <conditionalFormatting sqref="R62:S62">
    <cfRule type="expression" dxfId="250" priority="339">
      <formula>S61&lt;&gt;""</formula>
    </cfRule>
  </conditionalFormatting>
  <conditionalFormatting sqref="R63">
    <cfRule type="expression" dxfId="249" priority="338">
      <formula>S63&lt;&gt;""</formula>
    </cfRule>
  </conditionalFormatting>
  <conditionalFormatting sqref="S63">
    <cfRule type="cellIs" dxfId="248" priority="337" operator="greaterThan">
      <formula>0</formula>
    </cfRule>
  </conditionalFormatting>
  <conditionalFormatting sqref="R64:S64">
    <cfRule type="expression" dxfId="247" priority="336">
      <formula>S63&lt;&gt;""</formula>
    </cfRule>
  </conditionalFormatting>
  <conditionalFormatting sqref="R65">
    <cfRule type="expression" dxfId="246" priority="335">
      <formula>S65&lt;&gt;""</formula>
    </cfRule>
  </conditionalFormatting>
  <conditionalFormatting sqref="S65">
    <cfRule type="cellIs" dxfId="245" priority="334" operator="greaterThan">
      <formula>0</formula>
    </cfRule>
  </conditionalFormatting>
  <conditionalFormatting sqref="R66:S66">
    <cfRule type="expression" dxfId="244" priority="333">
      <formula>S65&lt;&gt;""</formula>
    </cfRule>
  </conditionalFormatting>
  <conditionalFormatting sqref="R67">
    <cfRule type="expression" dxfId="243" priority="332">
      <formula>S67&lt;&gt;""</formula>
    </cfRule>
  </conditionalFormatting>
  <conditionalFormatting sqref="S67">
    <cfRule type="cellIs" dxfId="242" priority="331" operator="greaterThan">
      <formula>0</formula>
    </cfRule>
  </conditionalFormatting>
  <conditionalFormatting sqref="R68:S68">
    <cfRule type="expression" dxfId="241" priority="330">
      <formula>S67&lt;&gt;""</formula>
    </cfRule>
  </conditionalFormatting>
  <conditionalFormatting sqref="R69">
    <cfRule type="expression" dxfId="240" priority="329">
      <formula>S69&lt;&gt;""</formula>
    </cfRule>
  </conditionalFormatting>
  <conditionalFormatting sqref="S69">
    <cfRule type="cellIs" dxfId="239" priority="328" operator="greaterThan">
      <formula>0</formula>
    </cfRule>
  </conditionalFormatting>
  <conditionalFormatting sqref="R70:S70">
    <cfRule type="expression" dxfId="238" priority="327">
      <formula>S69&lt;&gt;""</formula>
    </cfRule>
  </conditionalFormatting>
  <conditionalFormatting sqref="R71">
    <cfRule type="expression" dxfId="237" priority="326">
      <formula>S71&lt;&gt;""</formula>
    </cfRule>
  </conditionalFormatting>
  <conditionalFormatting sqref="S71">
    <cfRule type="cellIs" dxfId="236" priority="325" operator="greaterThan">
      <formula>0</formula>
    </cfRule>
  </conditionalFormatting>
  <conditionalFormatting sqref="R72:S72">
    <cfRule type="expression" dxfId="235" priority="324">
      <formula>S71&lt;&gt;""</formula>
    </cfRule>
  </conditionalFormatting>
  <conditionalFormatting sqref="R73">
    <cfRule type="expression" dxfId="234" priority="323">
      <formula>S73&lt;&gt;""</formula>
    </cfRule>
  </conditionalFormatting>
  <conditionalFormatting sqref="S73">
    <cfRule type="cellIs" dxfId="233" priority="322" operator="greaterThan">
      <formula>0</formula>
    </cfRule>
  </conditionalFormatting>
  <conditionalFormatting sqref="R74:S74">
    <cfRule type="expression" dxfId="232" priority="321">
      <formula>S73&lt;&gt;""</formula>
    </cfRule>
  </conditionalFormatting>
  <conditionalFormatting sqref="R75">
    <cfRule type="expression" dxfId="231" priority="320">
      <formula>S75&lt;&gt;""</formula>
    </cfRule>
  </conditionalFormatting>
  <conditionalFormatting sqref="S75">
    <cfRule type="cellIs" dxfId="230" priority="319" operator="greaterThan">
      <formula>0</formula>
    </cfRule>
  </conditionalFormatting>
  <conditionalFormatting sqref="R76:S76">
    <cfRule type="expression" dxfId="229" priority="318">
      <formula>S75&lt;&gt;""</formula>
    </cfRule>
  </conditionalFormatting>
  <conditionalFormatting sqref="R77">
    <cfRule type="expression" dxfId="228" priority="317">
      <formula>S77&lt;&gt;""</formula>
    </cfRule>
  </conditionalFormatting>
  <conditionalFormatting sqref="S77">
    <cfRule type="cellIs" dxfId="227" priority="316" operator="greaterThan">
      <formula>0</formula>
    </cfRule>
  </conditionalFormatting>
  <conditionalFormatting sqref="R78:S78">
    <cfRule type="expression" dxfId="226" priority="315">
      <formula>S77&lt;&gt;""</formula>
    </cfRule>
  </conditionalFormatting>
  <conditionalFormatting sqref="R79">
    <cfRule type="expression" dxfId="225" priority="314">
      <formula>S79&lt;&gt;""</formula>
    </cfRule>
  </conditionalFormatting>
  <conditionalFormatting sqref="S79">
    <cfRule type="cellIs" dxfId="224" priority="313" operator="greaterThan">
      <formula>0</formula>
    </cfRule>
  </conditionalFormatting>
  <conditionalFormatting sqref="R80:S80">
    <cfRule type="expression" dxfId="223" priority="312">
      <formula>S79&lt;&gt;""</formula>
    </cfRule>
  </conditionalFormatting>
  <conditionalFormatting sqref="R81">
    <cfRule type="expression" dxfId="222" priority="311">
      <formula>S81&lt;&gt;""</formula>
    </cfRule>
  </conditionalFormatting>
  <conditionalFormatting sqref="S81">
    <cfRule type="cellIs" dxfId="221" priority="310" operator="greaterThan">
      <formula>0</formula>
    </cfRule>
  </conditionalFormatting>
  <conditionalFormatting sqref="R82:S82">
    <cfRule type="expression" dxfId="220" priority="309">
      <formula>S81&lt;&gt;""</formula>
    </cfRule>
  </conditionalFormatting>
  <conditionalFormatting sqref="R83">
    <cfRule type="expression" dxfId="219" priority="308">
      <formula>S83&lt;&gt;""</formula>
    </cfRule>
  </conditionalFormatting>
  <conditionalFormatting sqref="S83">
    <cfRule type="cellIs" dxfId="218" priority="307" operator="greaterThan">
      <formula>0</formula>
    </cfRule>
  </conditionalFormatting>
  <conditionalFormatting sqref="R84:S84">
    <cfRule type="expression" dxfId="217" priority="306">
      <formula>S83&lt;&gt;""</formula>
    </cfRule>
  </conditionalFormatting>
  <conditionalFormatting sqref="R85">
    <cfRule type="expression" dxfId="216" priority="305">
      <formula>S85&lt;&gt;""</formula>
    </cfRule>
  </conditionalFormatting>
  <conditionalFormatting sqref="S85">
    <cfRule type="cellIs" dxfId="215" priority="304" operator="greaterThan">
      <formula>0</formula>
    </cfRule>
  </conditionalFormatting>
  <conditionalFormatting sqref="R86:S86">
    <cfRule type="expression" dxfId="214" priority="303">
      <formula>S85&lt;&gt;""</formula>
    </cfRule>
  </conditionalFormatting>
  <conditionalFormatting sqref="R87">
    <cfRule type="expression" dxfId="213" priority="302">
      <formula>S87&lt;&gt;""</formula>
    </cfRule>
  </conditionalFormatting>
  <conditionalFormatting sqref="S87">
    <cfRule type="cellIs" dxfId="212" priority="301" operator="greaterThan">
      <formula>0</formula>
    </cfRule>
  </conditionalFormatting>
  <conditionalFormatting sqref="R88:S88">
    <cfRule type="expression" dxfId="211" priority="300">
      <formula>S87&lt;&gt;""</formula>
    </cfRule>
  </conditionalFormatting>
  <conditionalFormatting sqref="R89">
    <cfRule type="expression" dxfId="210" priority="299">
      <formula>S89&lt;&gt;""</formula>
    </cfRule>
  </conditionalFormatting>
  <conditionalFormatting sqref="S89">
    <cfRule type="cellIs" dxfId="209" priority="298" operator="greaterThan">
      <formula>0</formula>
    </cfRule>
  </conditionalFormatting>
  <conditionalFormatting sqref="R90:S90">
    <cfRule type="expression" dxfId="208" priority="297">
      <formula>S89&lt;&gt;""</formula>
    </cfRule>
  </conditionalFormatting>
  <conditionalFormatting sqref="R91">
    <cfRule type="expression" dxfId="207" priority="296">
      <formula>S91&lt;&gt;""</formula>
    </cfRule>
  </conditionalFormatting>
  <conditionalFormatting sqref="S91">
    <cfRule type="cellIs" dxfId="206" priority="295" operator="greaterThan">
      <formula>0</formula>
    </cfRule>
  </conditionalFormatting>
  <conditionalFormatting sqref="R92:S92">
    <cfRule type="expression" dxfId="205" priority="294">
      <formula>S91&lt;&gt;""</formula>
    </cfRule>
  </conditionalFormatting>
  <conditionalFormatting sqref="R93">
    <cfRule type="expression" dxfId="204" priority="293">
      <formula>S93&lt;&gt;""</formula>
    </cfRule>
  </conditionalFormatting>
  <conditionalFormatting sqref="S93">
    <cfRule type="cellIs" dxfId="203" priority="292" operator="greaterThan">
      <formula>0</formula>
    </cfRule>
  </conditionalFormatting>
  <conditionalFormatting sqref="R94:S94">
    <cfRule type="expression" dxfId="202" priority="291">
      <formula>S93&lt;&gt;""</formula>
    </cfRule>
  </conditionalFormatting>
  <conditionalFormatting sqref="R95">
    <cfRule type="expression" dxfId="201" priority="290">
      <formula>S95&lt;&gt;""</formula>
    </cfRule>
  </conditionalFormatting>
  <conditionalFormatting sqref="S95">
    <cfRule type="cellIs" dxfId="200" priority="289" operator="greaterThan">
      <formula>0</formula>
    </cfRule>
  </conditionalFormatting>
  <conditionalFormatting sqref="R96:S96">
    <cfRule type="expression" dxfId="199" priority="288">
      <formula>S95&lt;&gt;""</formula>
    </cfRule>
  </conditionalFormatting>
  <conditionalFormatting sqref="R97">
    <cfRule type="expression" dxfId="198" priority="287">
      <formula>S97&lt;&gt;""</formula>
    </cfRule>
  </conditionalFormatting>
  <conditionalFormatting sqref="S97">
    <cfRule type="cellIs" dxfId="197" priority="286" operator="greaterThan">
      <formula>0</formula>
    </cfRule>
  </conditionalFormatting>
  <conditionalFormatting sqref="R98:S98">
    <cfRule type="expression" dxfId="196" priority="285">
      <formula>S97&lt;&gt;""</formula>
    </cfRule>
  </conditionalFormatting>
  <conditionalFormatting sqref="R99">
    <cfRule type="expression" dxfId="195" priority="284">
      <formula>S99&lt;&gt;""</formula>
    </cfRule>
  </conditionalFormatting>
  <conditionalFormatting sqref="S99">
    <cfRule type="cellIs" dxfId="194" priority="283" operator="greaterThan">
      <formula>0</formula>
    </cfRule>
  </conditionalFormatting>
  <conditionalFormatting sqref="R100:S100">
    <cfRule type="expression" dxfId="193" priority="282">
      <formula>S99&lt;&gt;""</formula>
    </cfRule>
  </conditionalFormatting>
  <conditionalFormatting sqref="R101">
    <cfRule type="expression" dxfId="192" priority="281">
      <formula>S101&lt;&gt;""</formula>
    </cfRule>
  </conditionalFormatting>
  <conditionalFormatting sqref="S101">
    <cfRule type="cellIs" dxfId="191" priority="280" operator="greaterThan">
      <formula>0</formula>
    </cfRule>
  </conditionalFormatting>
  <conditionalFormatting sqref="R102:S102">
    <cfRule type="expression" dxfId="190" priority="279">
      <formula>S101&lt;&gt;""</formula>
    </cfRule>
  </conditionalFormatting>
  <conditionalFormatting sqref="M24">
    <cfRule type="cellIs" dxfId="189" priority="142" operator="greaterThan">
      <formula>0</formula>
    </cfRule>
    <cfRule type="expression" dxfId="188" priority="143">
      <formula>K23="Dienst-reise"</formula>
    </cfRule>
    <cfRule type="expression" dxfId="187" priority="155">
      <formula>M23&lt;M24</formula>
    </cfRule>
  </conditionalFormatting>
  <conditionalFormatting sqref="P24">
    <cfRule type="cellIs" dxfId="186" priority="154" operator="greaterThan">
      <formula>H23*IF(G24="hin und zurück",2,1)</formula>
    </cfRule>
  </conditionalFormatting>
  <conditionalFormatting sqref="D23:E23">
    <cfRule type="cellIs" dxfId="185" priority="147" operator="equal">
      <formula>"sonstiger Ort (bitte unter Bemerkung eintragen)"</formula>
    </cfRule>
    <cfRule type="cellIs" dxfId="184" priority="150" operator="equal">
      <formula>"bitte auswählen"</formula>
    </cfRule>
    <cfRule type="cellIs" dxfId="183" priority="151" operator="equal">
      <formula>"sonstiges (bitte unter Bemerkungen eintragen)"</formula>
    </cfRule>
  </conditionalFormatting>
  <conditionalFormatting sqref="D24:E24">
    <cfRule type="cellIs" dxfId="182" priority="148" operator="equal">
      <formula>"Sonstiges Ziel (bitte unter Bemerkung eintragen)"</formula>
    </cfRule>
    <cfRule type="cellIs" dxfId="181" priority="149" operator="equal">
      <formula>"bitte auswählen"</formula>
    </cfRule>
  </conditionalFormatting>
  <conditionalFormatting sqref="D24:F24">
    <cfRule type="cellIs" dxfId="180" priority="145" operator="equal">
      <formula>"Friedrich-Gymnasium (Freiburg)"</formula>
    </cfRule>
    <cfRule type="cellIs" dxfId="179" priority="146" operator="equal">
      <formula>"Kepler-Gymnasium (Freiburg)"</formula>
    </cfRule>
  </conditionalFormatting>
  <conditionalFormatting sqref="K23:K24">
    <cfRule type="cellIs" dxfId="178" priority="144" operator="equal">
      <formula>"Dienst-gang"</formula>
    </cfRule>
  </conditionalFormatting>
  <conditionalFormatting sqref="C23">
    <cfRule type="cellIs" dxfId="177" priority="152" operator="lessThan">
      <formula>EDATE($K$9,-6)</formula>
    </cfRule>
    <cfRule type="cellIs" dxfId="176" priority="153" operator="greaterThan">
      <formula>$K$9</formula>
    </cfRule>
  </conditionalFormatting>
  <conditionalFormatting sqref="G24">
    <cfRule type="cellIs" dxfId="175" priority="141" operator="equal">
      <formula>"bitte auswählen"</formula>
    </cfRule>
  </conditionalFormatting>
  <conditionalFormatting sqref="G23">
    <cfRule type="cellIs" dxfId="174" priority="140" operator="equal">
      <formula>"auswählen"</formula>
    </cfRule>
  </conditionalFormatting>
  <conditionalFormatting sqref="H23">
    <cfRule type="cellIs" dxfId="173" priority="134" operator="equal">
      <formula>"Bitte angeben"</formula>
    </cfRule>
    <cfRule type="expression" dxfId="172" priority="135">
      <formula>$G$12</formula>
    </cfRule>
    <cfRule type="expression" dxfId="171" priority="136">
      <formula>$G$11</formula>
    </cfRule>
    <cfRule type="cellIs" dxfId="170" priority="137" operator="equal">
      <formula>$G$10</formula>
    </cfRule>
    <cfRule type="cellIs" dxfId="169" priority="138" operator="equal">
      <formula>$G$9</formula>
    </cfRule>
    <cfRule type="cellIs" dxfId="168" priority="139" operator="equal">
      <formula>"wird ausgefüllt"</formula>
    </cfRule>
  </conditionalFormatting>
  <conditionalFormatting sqref="G24:H24">
    <cfRule type="expression" dxfId="167" priority="133">
      <formula>AND(OR(G23="Auto",G23="Fahrrad"),G24="bitte auswählen")</formula>
    </cfRule>
  </conditionalFormatting>
  <conditionalFormatting sqref="I23">
    <cfRule type="cellIs" dxfId="166" priority="131" operator="equal">
      <formula>"bitte auswählen"</formula>
    </cfRule>
    <cfRule type="cellIs" dxfId="165" priority="132" operator="equal">
      <formula>"sonstiges (bitte unter Bemerkungen eintragen)"</formula>
    </cfRule>
  </conditionalFormatting>
  <conditionalFormatting sqref="J24">
    <cfRule type="cellIs" dxfId="164" priority="129" operator="greaterThan">
      <formula>0</formula>
    </cfRule>
  </conditionalFormatting>
  <conditionalFormatting sqref="I23:J23">
    <cfRule type="expression" dxfId="163" priority="128">
      <formula>AND(B23&lt;&gt;"---",I23="bitte auswählen")</formula>
    </cfRule>
  </conditionalFormatting>
  <conditionalFormatting sqref="R23">
    <cfRule type="expression" dxfId="162" priority="127">
      <formula>S23&lt;&gt;""</formula>
    </cfRule>
  </conditionalFormatting>
  <conditionalFormatting sqref="S23">
    <cfRule type="cellIs" dxfId="161" priority="126" operator="greaterThan">
      <formula>0</formula>
    </cfRule>
  </conditionalFormatting>
  <conditionalFormatting sqref="R24:S24">
    <cfRule type="expression" dxfId="160" priority="125">
      <formula>S23&lt;&gt;""</formula>
    </cfRule>
  </conditionalFormatting>
  <conditionalFormatting sqref="M26">
    <cfRule type="cellIs" dxfId="159" priority="111" operator="greaterThan">
      <formula>0</formula>
    </cfRule>
    <cfRule type="expression" dxfId="158" priority="112">
      <formula>K25="Dienst-reise"</formula>
    </cfRule>
    <cfRule type="expression" dxfId="157" priority="124">
      <formula>M25&lt;M26</formula>
    </cfRule>
  </conditionalFormatting>
  <conditionalFormatting sqref="P26">
    <cfRule type="cellIs" dxfId="156" priority="123" operator="greaterThan">
      <formula>H25*IF(G26="hin und zurück",2,1)</formula>
    </cfRule>
  </conditionalFormatting>
  <conditionalFormatting sqref="D25:E25">
    <cfRule type="cellIs" dxfId="155" priority="116" operator="equal">
      <formula>"sonstiger Ort (bitte unter Bemerkung eintragen)"</formula>
    </cfRule>
    <cfRule type="cellIs" dxfId="154" priority="119" operator="equal">
      <formula>"bitte auswählen"</formula>
    </cfRule>
    <cfRule type="cellIs" dxfId="153" priority="120" operator="equal">
      <formula>"sonstiges (bitte unter Bemerkungen eintragen)"</formula>
    </cfRule>
  </conditionalFormatting>
  <conditionalFormatting sqref="D26:E26">
    <cfRule type="cellIs" dxfId="152" priority="117" operator="equal">
      <formula>"Sonstiges Ziel (bitte unter Bemerkung eintragen)"</formula>
    </cfRule>
    <cfRule type="cellIs" dxfId="151" priority="118" operator="equal">
      <formula>"bitte auswählen"</formula>
    </cfRule>
  </conditionalFormatting>
  <conditionalFormatting sqref="D26:F26">
    <cfRule type="cellIs" dxfId="150" priority="114" operator="equal">
      <formula>"Friedrich-Gymnasium (Freiburg)"</formula>
    </cfRule>
    <cfRule type="cellIs" dxfId="149" priority="115" operator="equal">
      <formula>"Kepler-Gymnasium (Freiburg)"</formula>
    </cfRule>
  </conditionalFormatting>
  <conditionalFormatting sqref="K25:K26">
    <cfRule type="cellIs" dxfId="148" priority="113" operator="equal">
      <formula>"Dienst-gang"</formula>
    </cfRule>
  </conditionalFormatting>
  <conditionalFormatting sqref="C25">
    <cfRule type="cellIs" dxfId="147" priority="121" operator="lessThan">
      <formula>EDATE($K$9,-6)</formula>
    </cfRule>
    <cfRule type="cellIs" dxfId="146" priority="122" operator="greaterThan">
      <formula>$K$9</formula>
    </cfRule>
  </conditionalFormatting>
  <conditionalFormatting sqref="G26">
    <cfRule type="cellIs" dxfId="145" priority="110" operator="equal">
      <formula>"bitte auswählen"</formula>
    </cfRule>
  </conditionalFormatting>
  <conditionalFormatting sqref="G25">
    <cfRule type="cellIs" dxfId="144" priority="109" operator="equal">
      <formula>"auswählen"</formula>
    </cfRule>
  </conditionalFormatting>
  <conditionalFormatting sqref="H25">
    <cfRule type="cellIs" dxfId="143" priority="103" operator="equal">
      <formula>"Bitte angeben"</formula>
    </cfRule>
    <cfRule type="expression" dxfId="142" priority="104">
      <formula>$G$12</formula>
    </cfRule>
    <cfRule type="expression" dxfId="141" priority="105">
      <formula>$G$11</formula>
    </cfRule>
    <cfRule type="cellIs" dxfId="140" priority="106" operator="equal">
      <formula>$G$10</formula>
    </cfRule>
    <cfRule type="cellIs" dxfId="139" priority="107" operator="equal">
      <formula>$G$9</formula>
    </cfRule>
    <cfRule type="cellIs" dxfId="138" priority="108" operator="equal">
      <formula>"wird ausgefüllt"</formula>
    </cfRule>
  </conditionalFormatting>
  <conditionalFormatting sqref="G26:H26">
    <cfRule type="expression" dxfId="137" priority="102">
      <formula>AND(OR(G25="Auto",G25="Fahrrad"),G26="bitte auswählen")</formula>
    </cfRule>
  </conditionalFormatting>
  <conditionalFormatting sqref="I25">
    <cfRule type="cellIs" dxfId="136" priority="100" operator="equal">
      <formula>"bitte auswählen"</formula>
    </cfRule>
    <cfRule type="cellIs" dxfId="135" priority="101" operator="equal">
      <formula>"sonstiges (bitte unter Bemerkungen eintragen)"</formula>
    </cfRule>
  </conditionalFormatting>
  <conditionalFormatting sqref="J26">
    <cfRule type="cellIs" dxfId="134" priority="98" operator="greaterThan">
      <formula>0</formula>
    </cfRule>
  </conditionalFormatting>
  <conditionalFormatting sqref="I25:J25">
    <cfRule type="expression" dxfId="133" priority="97">
      <formula>AND(B25&lt;&gt;"---",I25="bitte auswählen")</formula>
    </cfRule>
  </conditionalFormatting>
  <conditionalFormatting sqref="R25">
    <cfRule type="expression" dxfId="132" priority="96">
      <formula>S25&lt;&gt;""</formula>
    </cfRule>
  </conditionalFormatting>
  <conditionalFormatting sqref="S25">
    <cfRule type="cellIs" dxfId="131" priority="95" operator="greaterThan">
      <formula>0</formula>
    </cfRule>
  </conditionalFormatting>
  <conditionalFormatting sqref="R26:S26">
    <cfRule type="expression" dxfId="130" priority="94">
      <formula>S25&lt;&gt;""</formula>
    </cfRule>
  </conditionalFormatting>
  <conditionalFormatting sqref="M28">
    <cfRule type="cellIs" dxfId="129" priority="80" operator="greaterThan">
      <formula>0</formula>
    </cfRule>
    <cfRule type="expression" dxfId="128" priority="81">
      <formula>K27="Dienst-reise"</formula>
    </cfRule>
    <cfRule type="expression" dxfId="127" priority="93">
      <formula>M27&lt;M28</formula>
    </cfRule>
  </conditionalFormatting>
  <conditionalFormatting sqref="P28">
    <cfRule type="cellIs" dxfId="126" priority="92" operator="greaterThan">
      <formula>H27*IF(G28="hin und zurück",2,1)</formula>
    </cfRule>
  </conditionalFormatting>
  <conditionalFormatting sqref="D27:E27">
    <cfRule type="cellIs" dxfId="125" priority="85" operator="equal">
      <formula>"sonstiger Ort (bitte unter Bemerkung eintragen)"</formula>
    </cfRule>
    <cfRule type="cellIs" dxfId="124" priority="88" operator="equal">
      <formula>"bitte auswählen"</formula>
    </cfRule>
    <cfRule type="cellIs" dxfId="123" priority="89" operator="equal">
      <formula>"sonstiges (bitte unter Bemerkungen eintragen)"</formula>
    </cfRule>
  </conditionalFormatting>
  <conditionalFormatting sqref="D28:E28">
    <cfRule type="cellIs" dxfId="122" priority="86" operator="equal">
      <formula>"Sonstiges Ziel (bitte unter Bemerkung eintragen)"</formula>
    </cfRule>
    <cfRule type="cellIs" dxfId="121" priority="87" operator="equal">
      <formula>"bitte auswählen"</formula>
    </cfRule>
  </conditionalFormatting>
  <conditionalFormatting sqref="D28:F28">
    <cfRule type="cellIs" dxfId="120" priority="83" operator="equal">
      <formula>"Friedrich-Gymnasium (Freiburg)"</formula>
    </cfRule>
    <cfRule type="cellIs" dxfId="119" priority="84" operator="equal">
      <formula>"Kepler-Gymnasium (Freiburg)"</formula>
    </cfRule>
  </conditionalFormatting>
  <conditionalFormatting sqref="K27:K28">
    <cfRule type="cellIs" dxfId="118" priority="82" operator="equal">
      <formula>"Dienst-gang"</formula>
    </cfRule>
  </conditionalFormatting>
  <conditionalFormatting sqref="C27">
    <cfRule type="cellIs" dxfId="117" priority="90" operator="lessThan">
      <formula>EDATE($K$9,-6)</formula>
    </cfRule>
    <cfRule type="cellIs" dxfId="116" priority="91" operator="greaterThan">
      <formula>$K$9</formula>
    </cfRule>
  </conditionalFormatting>
  <conditionalFormatting sqref="G28">
    <cfRule type="cellIs" dxfId="115" priority="79" operator="equal">
      <formula>"bitte auswählen"</formula>
    </cfRule>
  </conditionalFormatting>
  <conditionalFormatting sqref="G27">
    <cfRule type="cellIs" dxfId="114" priority="78" operator="equal">
      <formula>"auswählen"</formula>
    </cfRule>
  </conditionalFormatting>
  <conditionalFormatting sqref="H27">
    <cfRule type="cellIs" dxfId="113" priority="72" operator="equal">
      <formula>"Bitte angeben"</formula>
    </cfRule>
    <cfRule type="expression" dxfId="112" priority="73">
      <formula>$G$12</formula>
    </cfRule>
    <cfRule type="expression" dxfId="111" priority="74">
      <formula>$G$11</formula>
    </cfRule>
    <cfRule type="cellIs" dxfId="110" priority="75" operator="equal">
      <formula>$G$10</formula>
    </cfRule>
    <cfRule type="cellIs" dxfId="109" priority="76" operator="equal">
      <formula>$G$9</formula>
    </cfRule>
    <cfRule type="cellIs" dxfId="108" priority="77" operator="equal">
      <formula>"wird ausgefüllt"</formula>
    </cfRule>
  </conditionalFormatting>
  <conditionalFormatting sqref="G28:H28">
    <cfRule type="expression" dxfId="107" priority="71">
      <formula>AND(OR(G27="Auto",G27="Fahrrad"),G28="bitte auswählen")</formula>
    </cfRule>
  </conditionalFormatting>
  <conditionalFormatting sqref="I27">
    <cfRule type="cellIs" dxfId="106" priority="69" operator="equal">
      <formula>"bitte auswählen"</formula>
    </cfRule>
    <cfRule type="cellIs" dxfId="105" priority="70" operator="equal">
      <formula>"sonstiges (bitte unter Bemerkungen eintragen)"</formula>
    </cfRule>
  </conditionalFormatting>
  <conditionalFormatting sqref="J28">
    <cfRule type="cellIs" dxfId="104" priority="67" operator="greaterThan">
      <formula>0</formula>
    </cfRule>
  </conditionalFormatting>
  <conditionalFormatting sqref="I27:J27">
    <cfRule type="expression" dxfId="103" priority="66">
      <formula>AND(B27&lt;&gt;"---",I27="bitte auswählen")</formula>
    </cfRule>
  </conditionalFormatting>
  <conditionalFormatting sqref="R27">
    <cfRule type="expression" dxfId="102" priority="65">
      <formula>S27&lt;&gt;""</formula>
    </cfRule>
  </conditionalFormatting>
  <conditionalFormatting sqref="S27">
    <cfRule type="cellIs" dxfId="101" priority="64" operator="greaterThan">
      <formula>0</formula>
    </cfRule>
  </conditionalFormatting>
  <conditionalFormatting sqref="R28:S28">
    <cfRule type="expression" dxfId="100" priority="63">
      <formula>S27&lt;&gt;""</formula>
    </cfRule>
  </conditionalFormatting>
  <conditionalFormatting sqref="M30">
    <cfRule type="cellIs" dxfId="99" priority="49" operator="greaterThan">
      <formula>0</formula>
    </cfRule>
    <cfRule type="expression" dxfId="98" priority="50">
      <formula>K29="Dienst-reise"</formula>
    </cfRule>
    <cfRule type="expression" dxfId="97" priority="62">
      <formula>M29&lt;M30</formula>
    </cfRule>
  </conditionalFormatting>
  <conditionalFormatting sqref="P30">
    <cfRule type="cellIs" dxfId="96" priority="61" operator="greaterThan">
      <formula>H29*IF(G30="hin und zurück",2,1)</formula>
    </cfRule>
  </conditionalFormatting>
  <conditionalFormatting sqref="D29:E29">
    <cfRule type="cellIs" dxfId="95" priority="54" operator="equal">
      <formula>"sonstiger Ort (bitte unter Bemerkung eintragen)"</formula>
    </cfRule>
    <cfRule type="cellIs" dxfId="94" priority="57" operator="equal">
      <formula>"bitte auswählen"</formula>
    </cfRule>
    <cfRule type="cellIs" dxfId="93" priority="58" operator="equal">
      <formula>"sonstiges (bitte unter Bemerkungen eintragen)"</formula>
    </cfRule>
  </conditionalFormatting>
  <conditionalFormatting sqref="D30:E30">
    <cfRule type="cellIs" dxfId="92" priority="55" operator="equal">
      <formula>"Sonstiges Ziel (bitte unter Bemerkung eintragen)"</formula>
    </cfRule>
    <cfRule type="cellIs" dxfId="91" priority="56" operator="equal">
      <formula>"bitte auswählen"</formula>
    </cfRule>
  </conditionalFormatting>
  <conditionalFormatting sqref="D30:F30">
    <cfRule type="cellIs" dxfId="90" priority="52" operator="equal">
      <formula>"Friedrich-Gymnasium (Freiburg)"</formula>
    </cfRule>
    <cfRule type="cellIs" dxfId="89" priority="53" operator="equal">
      <formula>"Kepler-Gymnasium (Freiburg)"</formula>
    </cfRule>
  </conditionalFormatting>
  <conditionalFormatting sqref="K29:K30">
    <cfRule type="cellIs" dxfId="88" priority="51" operator="equal">
      <formula>"Dienst-gang"</formula>
    </cfRule>
  </conditionalFormatting>
  <conditionalFormatting sqref="C29">
    <cfRule type="cellIs" dxfId="87" priority="59" operator="lessThan">
      <formula>EDATE($K$9,-6)</formula>
    </cfRule>
    <cfRule type="cellIs" dxfId="86" priority="60" operator="greaterThan">
      <formula>$K$9</formula>
    </cfRule>
  </conditionalFormatting>
  <conditionalFormatting sqref="G30">
    <cfRule type="cellIs" dxfId="85" priority="48" operator="equal">
      <formula>"bitte auswählen"</formula>
    </cfRule>
  </conditionalFormatting>
  <conditionalFormatting sqref="G29">
    <cfRule type="cellIs" dxfId="84" priority="47" operator="equal">
      <formula>"auswählen"</formula>
    </cfRule>
  </conditionalFormatting>
  <conditionalFormatting sqref="H29">
    <cfRule type="cellIs" dxfId="83" priority="41" operator="equal">
      <formula>"Bitte angeben"</formula>
    </cfRule>
    <cfRule type="expression" dxfId="82" priority="42">
      <formula>$G$12</formula>
    </cfRule>
    <cfRule type="expression" dxfId="81" priority="43">
      <formula>$G$11</formula>
    </cfRule>
    <cfRule type="cellIs" dxfId="80" priority="44" operator="equal">
      <formula>$G$10</formula>
    </cfRule>
    <cfRule type="cellIs" dxfId="79" priority="45" operator="equal">
      <formula>$G$9</formula>
    </cfRule>
    <cfRule type="cellIs" dxfId="78" priority="46" operator="equal">
      <formula>"wird ausgefüllt"</formula>
    </cfRule>
  </conditionalFormatting>
  <conditionalFormatting sqref="G30:H30">
    <cfRule type="expression" dxfId="77" priority="40">
      <formula>AND(OR(G29="Auto",G29="Fahrrad"),G30="bitte auswählen")</formula>
    </cfRule>
  </conditionalFormatting>
  <conditionalFormatting sqref="I29">
    <cfRule type="cellIs" dxfId="76" priority="38" operator="equal">
      <formula>"bitte auswählen"</formula>
    </cfRule>
    <cfRule type="cellIs" dxfId="75" priority="39" operator="equal">
      <formula>"sonstiges (bitte unter Bemerkungen eintragen)"</formula>
    </cfRule>
  </conditionalFormatting>
  <conditionalFormatting sqref="J30">
    <cfRule type="cellIs" dxfId="74" priority="36" operator="greaterThan">
      <formula>0</formula>
    </cfRule>
  </conditionalFormatting>
  <conditionalFormatting sqref="I29:J29">
    <cfRule type="expression" dxfId="73" priority="35">
      <formula>AND(B29&lt;&gt;"---",I29="bitte auswählen")</formula>
    </cfRule>
  </conditionalFormatting>
  <conditionalFormatting sqref="R29">
    <cfRule type="expression" dxfId="72" priority="34">
      <formula>S29&lt;&gt;""</formula>
    </cfRule>
  </conditionalFormatting>
  <conditionalFormatting sqref="S29">
    <cfRule type="cellIs" dxfId="71" priority="33" operator="greaterThan">
      <formula>0</formula>
    </cfRule>
  </conditionalFormatting>
  <conditionalFormatting sqref="R30:S30">
    <cfRule type="expression" dxfId="70" priority="32">
      <formula>S29&lt;&gt;""</formula>
    </cfRule>
  </conditionalFormatting>
  <conditionalFormatting sqref="M32">
    <cfRule type="cellIs" dxfId="69" priority="18" operator="greaterThan">
      <formula>0</formula>
    </cfRule>
    <cfRule type="expression" dxfId="68" priority="19">
      <formula>K31="Dienst-reise"</formula>
    </cfRule>
    <cfRule type="expression" dxfId="67" priority="31">
      <formula>M31&lt;M32</formula>
    </cfRule>
  </conditionalFormatting>
  <conditionalFormatting sqref="P32">
    <cfRule type="cellIs" dxfId="66" priority="30" operator="greaterThan">
      <formula>H31*IF(G32="hin und zurück",2,1)</formula>
    </cfRule>
  </conditionalFormatting>
  <conditionalFormatting sqref="D31:E31">
    <cfRule type="cellIs" dxfId="65" priority="23" operator="equal">
      <formula>"sonstiger Ort (bitte unter Bemerkung eintragen)"</formula>
    </cfRule>
    <cfRule type="cellIs" dxfId="64" priority="26" operator="equal">
      <formula>"bitte auswählen"</formula>
    </cfRule>
    <cfRule type="cellIs" dxfId="63" priority="27" operator="equal">
      <formula>"sonstiges (bitte unter Bemerkungen eintragen)"</formula>
    </cfRule>
  </conditionalFormatting>
  <conditionalFormatting sqref="D32:E32">
    <cfRule type="cellIs" dxfId="62" priority="24" operator="equal">
      <formula>"Sonstiges Ziel (bitte unter Bemerkung eintragen)"</formula>
    </cfRule>
    <cfRule type="cellIs" dxfId="61" priority="25" operator="equal">
      <formula>"bitte auswählen"</formula>
    </cfRule>
  </conditionalFormatting>
  <conditionalFormatting sqref="D32:F32">
    <cfRule type="cellIs" dxfId="60" priority="21" operator="equal">
      <formula>"Friedrich-Gymnasium (Freiburg)"</formula>
    </cfRule>
    <cfRule type="cellIs" dxfId="59" priority="22" operator="equal">
      <formula>"Kepler-Gymnasium (Freiburg)"</formula>
    </cfRule>
  </conditionalFormatting>
  <conditionalFormatting sqref="K31:K32">
    <cfRule type="cellIs" dxfId="58" priority="20" operator="equal">
      <formula>"Dienst-gang"</formula>
    </cfRule>
  </conditionalFormatting>
  <conditionalFormatting sqref="C31">
    <cfRule type="cellIs" dxfId="57" priority="28" operator="lessThan">
      <formula>EDATE($K$9,-6)</formula>
    </cfRule>
    <cfRule type="cellIs" dxfId="56" priority="29" operator="greaterThan">
      <formula>$K$9</formula>
    </cfRule>
  </conditionalFormatting>
  <conditionalFormatting sqref="G32">
    <cfRule type="cellIs" dxfId="55" priority="17" operator="equal">
      <formula>"bitte auswählen"</formula>
    </cfRule>
  </conditionalFormatting>
  <conditionalFormatting sqref="G31">
    <cfRule type="cellIs" dxfId="54" priority="16" operator="equal">
      <formula>"auswählen"</formula>
    </cfRule>
  </conditionalFormatting>
  <conditionalFormatting sqref="H31">
    <cfRule type="cellIs" dxfId="53" priority="10" operator="equal">
      <formula>"Bitte angeben"</formula>
    </cfRule>
    <cfRule type="expression" dxfId="52" priority="11">
      <formula>$G$12</formula>
    </cfRule>
    <cfRule type="expression" dxfId="51" priority="12">
      <formula>$G$11</formula>
    </cfRule>
    <cfRule type="cellIs" dxfId="50" priority="13" operator="equal">
      <formula>$G$10</formula>
    </cfRule>
    <cfRule type="cellIs" dxfId="49" priority="14" operator="equal">
      <formula>$G$9</formula>
    </cfRule>
    <cfRule type="cellIs" dxfId="48" priority="15" operator="equal">
      <formula>"wird ausgefüllt"</formula>
    </cfRule>
  </conditionalFormatting>
  <conditionalFormatting sqref="G32:H32">
    <cfRule type="expression" dxfId="47" priority="9">
      <formula>AND(OR(G31="Auto",G31="Fahrrad"),G32="bitte auswählen")</formula>
    </cfRule>
  </conditionalFormatting>
  <conditionalFormatting sqref="I31">
    <cfRule type="cellIs" dxfId="46" priority="7" operator="equal">
      <formula>"bitte auswählen"</formula>
    </cfRule>
    <cfRule type="cellIs" dxfId="45" priority="8" operator="equal">
      <formula>"sonstiges (bitte unter Bemerkungen eintragen)"</formula>
    </cfRule>
  </conditionalFormatting>
  <conditionalFormatting sqref="J32">
    <cfRule type="cellIs" dxfId="44" priority="5" operator="greaterThan">
      <formula>0</formula>
    </cfRule>
  </conditionalFormatting>
  <conditionalFormatting sqref="I31:J31">
    <cfRule type="expression" dxfId="43" priority="4">
      <formula>AND(B31&lt;&gt;"---",I31="bitte auswählen")</formula>
    </cfRule>
  </conditionalFormatting>
  <conditionalFormatting sqref="R31">
    <cfRule type="expression" dxfId="42" priority="3">
      <formula>S31&lt;&gt;""</formula>
    </cfRule>
  </conditionalFormatting>
  <conditionalFormatting sqref="S31">
    <cfRule type="cellIs" dxfId="41" priority="2" operator="greaterThan">
      <formula>0</formula>
    </cfRule>
  </conditionalFormatting>
  <conditionalFormatting sqref="R32:S32">
    <cfRule type="expression" dxfId="40" priority="1">
      <formula>S31&lt;&gt;""</formula>
    </cfRule>
  </conditionalFormatting>
  <dataValidations count="1">
    <dataValidation type="time" operator="greaterThanOrEqual" allowBlank="1" showInputMessage="1" showErrorMessage="1" sqref="L23:L102">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14:formula1>
            <xm:f>'ALT 2024_26'!$A$2:$A$6</xm:f>
          </x14:formula1>
          <xm:sqref>D5:G5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Layout" zoomScale="145" zoomScaleNormal="150" zoomScalePageLayoutView="145" workbookViewId="0">
      <selection activeCell="A6" sqref="A6:B6"/>
    </sheetView>
  </sheetViews>
  <sheetFormatPr baseColWidth="10" defaultColWidth="11.44140625" defaultRowHeight="11.4" x14ac:dyDescent="0.2"/>
  <cols>
    <col min="1" max="1" width="45.44140625" style="18" customWidth="1"/>
    <col min="2" max="2" width="52.33203125" style="18" customWidth="1"/>
    <col min="3" max="16384" width="11.44140625" style="18"/>
  </cols>
  <sheetData>
    <row r="1" spans="1:2" x14ac:dyDescent="0.2">
      <c r="A1" s="21" t="s">
        <v>42</v>
      </c>
      <c r="B1" s="19" t="s">
        <v>43</v>
      </c>
    </row>
    <row r="2" spans="1:2" ht="38.4" customHeight="1" x14ac:dyDescent="0.2">
      <c r="A2" s="408" t="s">
        <v>86</v>
      </c>
      <c r="B2" s="408"/>
    </row>
    <row r="3" spans="1:2" x14ac:dyDescent="0.2">
      <c r="A3" s="20" t="s">
        <v>44</v>
      </c>
    </row>
    <row r="4" spans="1:2" ht="165.6" customHeight="1" x14ac:dyDescent="0.2">
      <c r="A4" s="408" t="s">
        <v>82</v>
      </c>
      <c r="B4" s="408"/>
    </row>
    <row r="5" spans="1:2" x14ac:dyDescent="0.2">
      <c r="A5" s="409" t="s">
        <v>60</v>
      </c>
      <c r="B5" s="409"/>
    </row>
    <row r="6" spans="1:2" ht="208.5" customHeight="1" x14ac:dyDescent="0.2">
      <c r="A6" s="408" t="s">
        <v>83</v>
      </c>
      <c r="B6" s="408"/>
    </row>
    <row r="7" spans="1:2" ht="113.25" customHeight="1" x14ac:dyDescent="0.2">
      <c r="A7" s="408" t="s">
        <v>84</v>
      </c>
      <c r="B7" s="408"/>
    </row>
    <row r="8" spans="1:2" ht="50.4" customHeight="1" x14ac:dyDescent="0.2">
      <c r="A8" s="408" t="s">
        <v>85</v>
      </c>
      <c r="B8" s="408"/>
    </row>
    <row r="9" spans="1:2" ht="41.1" customHeight="1" x14ac:dyDescent="0.2">
      <c r="A9" s="408" t="s">
        <v>47</v>
      </c>
      <c r="B9" s="410"/>
    </row>
    <row r="10" spans="1:2" x14ac:dyDescent="0.2">
      <c r="A10" s="21" t="s">
        <v>75</v>
      </c>
      <c r="B10" s="19"/>
    </row>
    <row r="11" spans="1:2" ht="158.25" customHeight="1" x14ac:dyDescent="0.2">
      <c r="A11" s="408" t="s">
        <v>87</v>
      </c>
      <c r="B11" s="408"/>
    </row>
    <row r="12" spans="1:2" ht="23.25" customHeight="1" x14ac:dyDescent="0.2">
      <c r="A12" s="21" t="s">
        <v>46</v>
      </c>
      <c r="B12" s="19"/>
    </row>
    <row r="13" spans="1:2" ht="81" customHeight="1" x14ac:dyDescent="0.2">
      <c r="A13" s="408" t="s">
        <v>61</v>
      </c>
      <c r="B13" s="408"/>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6"/>
  <sheetViews>
    <sheetView zoomScale="110" zoomScaleNormal="110" workbookViewId="0">
      <pane xSplit="1" topLeftCell="B1" activePane="topRight" state="frozen"/>
      <selection pane="topRight" activeCell="D26" sqref="D26"/>
    </sheetView>
  </sheetViews>
  <sheetFormatPr baseColWidth="10" defaultRowHeight="12" customHeight="1" x14ac:dyDescent="0.25"/>
  <cols>
    <col min="1" max="1" width="20.33203125" style="104" customWidth="1"/>
    <col min="2" max="2" width="7.77734375" style="104" bestFit="1" customWidth="1"/>
    <col min="3" max="4" width="22.44140625" style="104" bestFit="1" customWidth="1"/>
    <col min="5" max="5" width="41" bestFit="1" customWidth="1"/>
    <col min="6" max="6" width="20.5546875" style="15" customWidth="1"/>
    <col min="7" max="7" width="36.5546875" style="15" customWidth="1"/>
    <col min="8" max="8" width="18.88671875" customWidth="1"/>
    <col min="9" max="9" width="24.44140625" style="118" customWidth="1"/>
    <col min="10" max="10" width="20.554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7" t="s">
        <v>17</v>
      </c>
      <c r="B2" s="167"/>
      <c r="C2" s="167" t="s">
        <v>33</v>
      </c>
      <c r="D2" s="167" t="s">
        <v>33</v>
      </c>
      <c r="E2" s="156" t="s">
        <v>33</v>
      </c>
      <c r="F2" s="156" t="s">
        <v>33</v>
      </c>
      <c r="G2" s="156" t="s">
        <v>33</v>
      </c>
      <c r="H2" s="172" t="s">
        <v>33</v>
      </c>
      <c r="I2" s="157"/>
      <c r="J2" s="175"/>
    </row>
    <row r="3" spans="1:10" s="15" customFormat="1" ht="12" customHeight="1" x14ac:dyDescent="0.25">
      <c r="A3" s="177" t="s">
        <v>132</v>
      </c>
      <c r="B3" s="177">
        <v>78736</v>
      </c>
      <c r="C3" s="177" t="s">
        <v>133</v>
      </c>
      <c r="D3" s="177" t="s">
        <v>15</v>
      </c>
      <c r="E3" s="176" t="s">
        <v>134</v>
      </c>
      <c r="F3" s="178" t="s">
        <v>135</v>
      </c>
      <c r="G3" s="176"/>
      <c r="H3" s="179"/>
      <c r="I3" s="180"/>
      <c r="J3" s="181"/>
    </row>
    <row r="4" spans="1:10" s="15" customFormat="1" ht="12" customHeight="1" x14ac:dyDescent="0.25">
      <c r="A4" s="165" t="s">
        <v>136</v>
      </c>
      <c r="B4" s="182">
        <v>79585</v>
      </c>
      <c r="C4" s="166" t="s">
        <v>137</v>
      </c>
      <c r="D4" s="166" t="s">
        <v>15</v>
      </c>
      <c r="E4" s="168" t="s">
        <v>138</v>
      </c>
      <c r="F4" s="169" t="s">
        <v>139</v>
      </c>
      <c r="G4" s="170"/>
      <c r="H4" s="171"/>
      <c r="I4" s="173"/>
      <c r="J4" s="174"/>
    </row>
    <row r="5" spans="1:10" ht="12" customHeight="1" x14ac:dyDescent="0.3">
      <c r="A5" s="139"/>
      <c r="B5" s="183"/>
      <c r="C5" s="139"/>
      <c r="D5" s="140"/>
      <c r="E5" s="144"/>
      <c r="F5" s="163"/>
      <c r="G5" s="161"/>
      <c r="H5" s="139"/>
      <c r="I5" s="138"/>
      <c r="J5" s="148"/>
    </row>
    <row r="6" spans="1:10" s="15" customFormat="1" ht="12" customHeight="1" x14ac:dyDescent="0.25">
      <c r="A6" s="139"/>
      <c r="B6" s="185"/>
      <c r="C6" s="139"/>
      <c r="D6" s="140"/>
      <c r="E6" s="144"/>
      <c r="F6" s="163"/>
      <c r="G6" s="161"/>
      <c r="H6" s="139"/>
      <c r="I6" s="138"/>
      <c r="J6" s="148"/>
    </row>
    <row r="7" spans="1:10" s="15" customFormat="1" ht="12" customHeight="1" x14ac:dyDescent="0.25">
      <c r="A7" s="139"/>
      <c r="B7" s="185"/>
      <c r="C7" s="139"/>
      <c r="D7" s="139"/>
      <c r="E7" s="144"/>
      <c r="F7" s="163"/>
      <c r="G7" s="161"/>
      <c r="H7" s="139"/>
      <c r="I7" s="138"/>
      <c r="J7" s="148"/>
    </row>
    <row r="8" spans="1:10" s="15" customFormat="1" ht="12" customHeight="1" x14ac:dyDescent="0.25">
      <c r="A8" s="139"/>
      <c r="B8" s="185"/>
      <c r="C8" s="139"/>
      <c r="D8" s="140"/>
      <c r="E8" s="144"/>
      <c r="F8" s="163"/>
      <c r="G8" s="161"/>
      <c r="H8" s="139"/>
      <c r="I8" s="138"/>
      <c r="J8" s="148"/>
    </row>
    <row r="9" spans="1:10" s="15" customFormat="1" ht="12" customHeight="1" x14ac:dyDescent="0.25">
      <c r="A9" s="139"/>
      <c r="B9" s="185"/>
      <c r="C9" s="139"/>
      <c r="D9" s="139"/>
      <c r="E9" s="145"/>
      <c r="F9" s="163"/>
      <c r="G9" s="161"/>
      <c r="H9" s="139"/>
      <c r="I9" s="138"/>
      <c r="J9" s="148"/>
    </row>
    <row r="10" spans="1:10" s="15" customFormat="1" ht="12" customHeight="1" x14ac:dyDescent="0.25">
      <c r="A10" s="139"/>
      <c r="B10" s="185"/>
      <c r="C10" s="139"/>
      <c r="D10" s="139"/>
      <c r="E10" s="145"/>
      <c r="F10" s="163"/>
      <c r="G10" s="161"/>
      <c r="H10" s="139"/>
      <c r="I10" s="138"/>
      <c r="J10" s="148"/>
    </row>
    <row r="11" spans="1:10" s="15" customFormat="1" ht="12" customHeight="1" x14ac:dyDescent="0.25">
      <c r="A11" s="139"/>
      <c r="B11" s="185"/>
      <c r="C11" s="139"/>
      <c r="D11" s="139"/>
      <c r="E11" s="145"/>
      <c r="F11" s="163"/>
      <c r="G11" s="161"/>
      <c r="H11" s="139"/>
      <c r="I11" s="157"/>
      <c r="J11" s="158"/>
    </row>
    <row r="12" spans="1:10" s="15" customFormat="1" ht="12" customHeight="1" x14ac:dyDescent="0.25">
      <c r="A12" s="139"/>
      <c r="B12" s="185"/>
      <c r="C12" s="139"/>
      <c r="D12" s="139"/>
      <c r="E12" s="146"/>
      <c r="F12" s="163"/>
      <c r="G12" s="161"/>
      <c r="H12" s="139"/>
      <c r="I12" s="138"/>
      <c r="J12" s="148"/>
    </row>
    <row r="13" spans="1:10" s="15" customFormat="1" ht="12" customHeight="1" x14ac:dyDescent="0.25">
      <c r="A13" s="141"/>
      <c r="B13" s="184"/>
      <c r="C13" s="141"/>
      <c r="D13" s="139"/>
      <c r="E13" s="144"/>
      <c r="F13" s="163"/>
      <c r="G13" s="161"/>
      <c r="H13" s="139"/>
      <c r="I13" s="138"/>
      <c r="J13" s="148"/>
    </row>
    <row r="14" spans="1:10" s="15" customFormat="1" ht="12" customHeight="1" x14ac:dyDescent="0.25">
      <c r="A14" s="139"/>
      <c r="B14" s="185"/>
      <c r="C14" s="139"/>
      <c r="D14" s="139"/>
      <c r="E14" s="144"/>
      <c r="F14" s="163"/>
      <c r="G14" s="161"/>
      <c r="H14" s="139"/>
      <c r="I14" s="138"/>
      <c r="J14" s="148"/>
    </row>
    <row r="15" spans="1:10" s="15" customFormat="1" ht="12" customHeight="1" x14ac:dyDescent="0.25">
      <c r="A15" s="139"/>
      <c r="B15" s="185"/>
      <c r="C15" s="139"/>
      <c r="D15" s="139"/>
      <c r="E15" s="144"/>
      <c r="F15" s="163"/>
      <c r="G15" s="161"/>
      <c r="H15" s="139"/>
      <c r="I15" s="138"/>
      <c r="J15" s="148"/>
    </row>
    <row r="16" spans="1:10" s="15" customFormat="1" ht="12" customHeight="1" x14ac:dyDescent="0.25">
      <c r="A16" s="139"/>
      <c r="B16" s="185"/>
      <c r="C16" s="139"/>
      <c r="D16" s="140"/>
      <c r="E16" s="144"/>
      <c r="F16" s="163"/>
      <c r="G16" s="161"/>
      <c r="H16" s="139"/>
      <c r="I16" s="138"/>
      <c r="J16" s="148"/>
    </row>
    <row r="17" spans="1:10" s="15" customFormat="1" ht="12" customHeight="1" x14ac:dyDescent="0.25">
      <c r="A17" s="139"/>
      <c r="B17" s="185"/>
      <c r="C17" s="139"/>
      <c r="D17" s="140"/>
      <c r="E17" s="144"/>
      <c r="F17" s="163"/>
      <c r="G17" s="161"/>
      <c r="H17" s="139"/>
      <c r="I17" s="138"/>
      <c r="J17" s="148"/>
    </row>
    <row r="18" spans="1:10" s="15" customFormat="1" ht="12" customHeight="1" x14ac:dyDescent="0.25">
      <c r="A18" s="139"/>
      <c r="B18" s="185"/>
      <c r="C18" s="139"/>
      <c r="D18" s="139"/>
      <c r="E18" s="144"/>
      <c r="F18" s="163"/>
      <c r="G18" s="161"/>
      <c r="H18" s="139"/>
      <c r="I18" s="138"/>
      <c r="J18" s="148"/>
    </row>
    <row r="19" spans="1:10" s="15" customFormat="1" ht="12" customHeight="1" x14ac:dyDescent="0.25">
      <c r="A19" s="139"/>
      <c r="B19" s="185"/>
      <c r="C19" s="139"/>
      <c r="D19" s="140"/>
      <c r="E19" s="144"/>
      <c r="F19" s="163"/>
      <c r="G19" s="161"/>
      <c r="H19" s="139"/>
      <c r="I19" s="138"/>
      <c r="J19" s="148"/>
    </row>
    <row r="20" spans="1:10" s="15" customFormat="1" ht="12" customHeight="1" x14ac:dyDescent="0.25">
      <c r="A20" s="139"/>
      <c r="B20" s="185"/>
      <c r="C20" s="139"/>
      <c r="D20" s="140"/>
      <c r="E20" s="144"/>
      <c r="F20" s="163"/>
      <c r="G20" s="161"/>
      <c r="H20" s="139"/>
      <c r="I20" s="138"/>
      <c r="J20" s="148"/>
    </row>
    <row r="21" spans="1:10" s="15" customFormat="1" ht="12" customHeight="1" x14ac:dyDescent="0.25">
      <c r="A21" s="139"/>
      <c r="B21" s="185"/>
      <c r="C21" s="139"/>
      <c r="D21" s="140"/>
      <c r="E21" s="144"/>
      <c r="F21" s="163"/>
      <c r="G21" s="161"/>
      <c r="H21" s="139"/>
      <c r="I21" s="138"/>
      <c r="J21" s="148"/>
    </row>
    <row r="22" spans="1:10" s="15" customFormat="1" ht="12" customHeight="1" x14ac:dyDescent="0.25">
      <c r="A22" s="139"/>
      <c r="B22" s="185"/>
      <c r="C22" s="139"/>
      <c r="D22" s="140"/>
      <c r="E22" s="145"/>
      <c r="F22" s="163"/>
      <c r="G22" s="161"/>
      <c r="H22" s="139"/>
      <c r="I22" s="138"/>
      <c r="J22" s="148"/>
    </row>
    <row r="23" spans="1:10" s="15" customFormat="1" ht="12" customHeight="1" x14ac:dyDescent="0.25">
      <c r="A23" s="139"/>
      <c r="B23" s="185"/>
      <c r="C23" s="139"/>
      <c r="D23" s="140"/>
      <c r="E23" s="145"/>
      <c r="F23" s="163"/>
      <c r="G23" s="161"/>
      <c r="H23" s="139"/>
      <c r="I23" s="138"/>
      <c r="J23" s="148"/>
    </row>
    <row r="24" spans="1:10" s="15" customFormat="1" ht="12" customHeight="1" x14ac:dyDescent="0.25">
      <c r="A24" s="139"/>
      <c r="B24" s="185"/>
      <c r="C24" s="139"/>
      <c r="D24" s="140"/>
      <c r="E24" s="145"/>
      <c r="F24" s="163"/>
      <c r="G24" s="161"/>
      <c r="H24" s="139"/>
      <c r="I24" s="138"/>
      <c r="J24" s="148"/>
    </row>
    <row r="25" spans="1:10" s="15" customFormat="1" ht="12" customHeight="1" x14ac:dyDescent="0.25">
      <c r="A25" s="139"/>
      <c r="B25" s="185"/>
      <c r="C25" s="139"/>
      <c r="D25" s="140"/>
      <c r="E25" s="145"/>
      <c r="F25" s="163"/>
      <c r="G25" s="161"/>
      <c r="H25" s="139"/>
      <c r="I25" s="138"/>
      <c r="J25" s="148"/>
    </row>
    <row r="26" spans="1:10" s="15" customFormat="1" ht="12" customHeight="1" x14ac:dyDescent="0.25">
      <c r="A26" s="139"/>
      <c r="B26" s="185"/>
      <c r="C26" s="139"/>
      <c r="D26" s="140"/>
      <c r="E26" s="164"/>
      <c r="F26" s="163"/>
      <c r="G26" s="161"/>
      <c r="H26" s="139"/>
      <c r="I26" s="138"/>
      <c r="J26" s="148"/>
    </row>
    <row r="27" spans="1:10" s="15" customFormat="1" ht="12" customHeight="1" x14ac:dyDescent="0.25">
      <c r="A27" s="139"/>
      <c r="B27" s="185"/>
      <c r="C27" s="139"/>
      <c r="D27" s="140"/>
      <c r="E27" s="146"/>
      <c r="F27" s="163"/>
      <c r="G27" s="161"/>
      <c r="H27" s="139"/>
      <c r="I27" s="138"/>
      <c r="J27" s="148"/>
    </row>
    <row r="28" spans="1:10" s="15" customFormat="1" ht="12" customHeight="1" x14ac:dyDescent="0.25">
      <c r="A28" s="139"/>
      <c r="B28" s="185"/>
      <c r="C28" s="139"/>
      <c r="D28" s="140"/>
      <c r="E28" s="146"/>
      <c r="F28" s="163"/>
      <c r="G28" s="161"/>
      <c r="H28" s="139"/>
      <c r="I28" s="138"/>
      <c r="J28" s="148"/>
    </row>
    <row r="29" spans="1:10" s="15" customFormat="1" ht="12" customHeight="1" x14ac:dyDescent="0.25">
      <c r="A29" s="139"/>
      <c r="B29" s="185"/>
      <c r="C29" s="139"/>
      <c r="D29" s="140"/>
      <c r="E29" s="146"/>
      <c r="F29" s="163"/>
      <c r="G29" s="161"/>
      <c r="H29" s="139"/>
      <c r="I29" s="138"/>
      <c r="J29" s="148"/>
    </row>
    <row r="30" spans="1:10" s="15" customFormat="1" ht="12" customHeight="1" x14ac:dyDescent="0.25">
      <c r="A30" s="139"/>
      <c r="B30" s="185"/>
      <c r="C30" s="139"/>
      <c r="D30" s="140"/>
      <c r="E30" s="144"/>
      <c r="F30" s="163"/>
      <c r="G30" s="161"/>
      <c r="H30" s="139"/>
      <c r="I30" s="138"/>
      <c r="J30" s="148"/>
    </row>
    <row r="31" spans="1:10" s="15" customFormat="1" ht="12" customHeight="1" x14ac:dyDescent="0.25">
      <c r="A31" s="139"/>
      <c r="B31" s="185"/>
      <c r="C31" s="139"/>
      <c r="D31" s="140"/>
      <c r="E31" s="144"/>
      <c r="F31" s="163"/>
      <c r="G31" s="161"/>
      <c r="H31" s="139"/>
      <c r="I31" s="138"/>
      <c r="J31" s="148"/>
    </row>
    <row r="32" spans="1:10" s="15" customFormat="1" ht="12" customHeight="1" x14ac:dyDescent="0.25">
      <c r="A32" s="139"/>
      <c r="B32" s="185"/>
      <c r="C32" s="139"/>
      <c r="D32" s="140"/>
      <c r="E32" s="144"/>
      <c r="F32" s="163"/>
      <c r="G32" s="161"/>
      <c r="H32" s="139"/>
      <c r="I32" s="138"/>
      <c r="J32" s="148"/>
    </row>
    <row r="33" spans="1:10" s="15" customFormat="1" ht="12" customHeight="1" x14ac:dyDescent="0.25">
      <c r="A33" s="139"/>
      <c r="B33" s="185"/>
      <c r="C33" s="139"/>
      <c r="D33" s="140"/>
      <c r="E33" s="144"/>
      <c r="F33" s="163"/>
      <c r="G33" s="161"/>
      <c r="H33" s="139"/>
      <c r="I33" s="138"/>
      <c r="J33" s="148"/>
    </row>
    <row r="34" spans="1:10" s="15" customFormat="1" ht="12" customHeight="1" x14ac:dyDescent="0.25">
      <c r="A34" s="141"/>
      <c r="B34" s="184"/>
      <c r="C34" s="141"/>
      <c r="D34" s="140"/>
      <c r="E34" s="145"/>
      <c r="F34" s="163"/>
      <c r="G34" s="161"/>
      <c r="H34" s="139"/>
      <c r="I34" s="138"/>
      <c r="J34" s="148"/>
    </row>
    <row r="35" spans="1:10" s="15" customFormat="1" ht="12" customHeight="1" x14ac:dyDescent="0.25">
      <c r="A35" s="139"/>
      <c r="B35" s="185"/>
      <c r="C35" s="139"/>
      <c r="D35" s="140"/>
      <c r="E35" s="145"/>
      <c r="F35" s="163"/>
      <c r="G35" s="161"/>
      <c r="H35" s="139"/>
      <c r="I35" s="138"/>
      <c r="J35" s="148"/>
    </row>
    <row r="36" spans="1:10" s="15" customFormat="1" ht="12" customHeight="1" x14ac:dyDescent="0.25">
      <c r="A36" s="139"/>
      <c r="B36" s="185"/>
      <c r="C36" s="139"/>
      <c r="D36" s="140"/>
      <c r="E36" s="145"/>
      <c r="F36" s="163"/>
      <c r="G36" s="161"/>
      <c r="H36" s="139"/>
      <c r="I36" s="138"/>
      <c r="J36" s="148"/>
    </row>
    <row r="37" spans="1:10" s="15" customFormat="1" ht="12" customHeight="1" x14ac:dyDescent="0.25">
      <c r="A37" s="139"/>
      <c r="B37" s="185"/>
      <c r="C37" s="139"/>
      <c r="D37" s="140"/>
      <c r="E37" s="145"/>
      <c r="F37" s="163"/>
      <c r="G37" s="161"/>
      <c r="H37" s="139"/>
      <c r="I37" s="138"/>
      <c r="J37" s="148"/>
    </row>
    <row r="38" spans="1:10" s="15" customFormat="1" ht="12" customHeight="1" x14ac:dyDescent="0.25">
      <c r="A38" s="139"/>
      <c r="B38" s="185"/>
      <c r="C38" s="139"/>
      <c r="D38" s="140"/>
      <c r="E38" s="146"/>
      <c r="F38" s="163"/>
      <c r="G38" s="161"/>
      <c r="H38" s="139"/>
      <c r="I38" s="138"/>
      <c r="J38" s="148"/>
    </row>
    <row r="39" spans="1:10" s="15" customFormat="1" ht="12" customHeight="1" x14ac:dyDescent="0.25">
      <c r="A39" s="139"/>
      <c r="B39" s="185"/>
      <c r="C39" s="139"/>
      <c r="D39" s="140"/>
      <c r="E39" s="144"/>
      <c r="F39" s="163"/>
      <c r="G39" s="161"/>
      <c r="H39" s="139"/>
      <c r="I39" s="138"/>
      <c r="J39" s="148"/>
    </row>
    <row r="40" spans="1:10" s="15" customFormat="1" ht="12" customHeight="1" x14ac:dyDescent="0.25">
      <c r="A40" s="139"/>
      <c r="B40" s="185"/>
      <c r="C40" s="139"/>
      <c r="D40" s="140"/>
      <c r="E40" s="144"/>
      <c r="F40" s="163"/>
      <c r="G40" s="161"/>
      <c r="H40" s="139"/>
      <c r="I40" s="138"/>
      <c r="J40" s="148"/>
    </row>
    <row r="41" spans="1:10" s="15" customFormat="1" ht="12" customHeight="1" x14ac:dyDescent="0.25">
      <c r="A41" s="139"/>
      <c r="B41" s="185"/>
      <c r="C41" s="139"/>
      <c r="D41" s="140"/>
      <c r="E41" s="164"/>
      <c r="F41" s="163"/>
      <c r="G41" s="161"/>
      <c r="H41" s="139"/>
      <c r="I41" s="138"/>
      <c r="J41" s="148"/>
    </row>
    <row r="42" spans="1:10" s="15" customFormat="1" ht="12" customHeight="1" x14ac:dyDescent="0.25">
      <c r="A42" s="139"/>
      <c r="B42" s="185"/>
      <c r="C42" s="139"/>
      <c r="D42" s="140"/>
      <c r="E42" s="145"/>
      <c r="F42" s="163"/>
      <c r="G42" s="161"/>
      <c r="H42" s="139"/>
      <c r="I42" s="138"/>
      <c r="J42" s="148"/>
    </row>
    <row r="43" spans="1:10" s="15" customFormat="1" ht="12" customHeight="1" x14ac:dyDescent="0.25">
      <c r="A43" s="139"/>
      <c r="B43" s="185"/>
      <c r="C43" s="139"/>
      <c r="D43" s="140"/>
      <c r="E43" s="145"/>
      <c r="F43" s="163"/>
      <c r="G43" s="161"/>
      <c r="H43" s="139"/>
      <c r="I43" s="138"/>
      <c r="J43" s="148"/>
    </row>
    <row r="44" spans="1:10" s="15" customFormat="1" ht="12" customHeight="1" x14ac:dyDescent="0.25">
      <c r="A44" s="139"/>
      <c r="B44" s="185"/>
      <c r="C44" s="139"/>
      <c r="D44" s="140"/>
      <c r="E44" s="145"/>
      <c r="F44" s="163"/>
      <c r="G44" s="161"/>
      <c r="H44" s="139"/>
      <c r="I44" s="138"/>
      <c r="J44" s="148"/>
    </row>
    <row r="45" spans="1:10" s="15" customFormat="1" ht="12" customHeight="1" x14ac:dyDescent="0.25">
      <c r="A45" s="139"/>
      <c r="B45" s="185"/>
      <c r="C45" s="139"/>
      <c r="D45" s="140"/>
      <c r="E45" s="143"/>
      <c r="F45" s="163"/>
      <c r="G45" s="161"/>
      <c r="H45" s="139"/>
      <c r="I45" s="138"/>
      <c r="J45" s="148"/>
    </row>
    <row r="46" spans="1:10" s="15" customFormat="1" ht="12" customHeight="1" x14ac:dyDescent="0.25">
      <c r="A46" s="139"/>
      <c r="B46" s="185"/>
      <c r="C46" s="139"/>
      <c r="D46" s="140"/>
      <c r="E46" s="145"/>
      <c r="F46" s="163"/>
      <c r="G46" s="161"/>
      <c r="H46" s="139"/>
      <c r="I46" s="138"/>
      <c r="J46" s="148"/>
    </row>
    <row r="47" spans="1:10" s="15" customFormat="1" ht="12" customHeight="1" x14ac:dyDescent="0.25">
      <c r="A47" s="139"/>
      <c r="B47" s="185"/>
      <c r="C47" s="139"/>
      <c r="D47" s="140"/>
      <c r="E47" s="145"/>
      <c r="F47" s="163"/>
      <c r="G47" s="161"/>
      <c r="H47" s="139"/>
      <c r="I47" s="138"/>
      <c r="J47" s="148"/>
    </row>
    <row r="48" spans="1:10" s="15" customFormat="1" ht="12" customHeight="1" x14ac:dyDescent="0.25">
      <c r="A48" s="139"/>
      <c r="B48" s="185"/>
      <c r="C48" s="139"/>
      <c r="D48" s="140"/>
      <c r="E48" s="144"/>
      <c r="F48" s="163"/>
      <c r="G48" s="161"/>
      <c r="H48" s="139"/>
      <c r="I48" s="138"/>
      <c r="J48" s="148"/>
    </row>
    <row r="49" spans="1:10" s="15" customFormat="1" ht="12" customHeight="1" x14ac:dyDescent="0.25">
      <c r="A49" s="139"/>
      <c r="B49" s="185"/>
      <c r="C49" s="139"/>
      <c r="D49" s="139"/>
      <c r="E49" s="144"/>
      <c r="F49" s="163"/>
      <c r="G49" s="161"/>
      <c r="H49" s="139"/>
      <c r="I49" s="138"/>
      <c r="J49" s="148"/>
    </row>
    <row r="50" spans="1:10" s="15" customFormat="1" ht="12" customHeight="1" x14ac:dyDescent="0.25">
      <c r="A50" s="139"/>
      <c r="B50" s="185"/>
      <c r="C50" s="139"/>
      <c r="D50" s="140"/>
      <c r="E50" s="143"/>
      <c r="F50" s="163"/>
      <c r="G50" s="161"/>
      <c r="H50" s="139"/>
      <c r="I50" s="138"/>
      <c r="J50" s="148"/>
    </row>
    <row r="51" spans="1:10" s="15" customFormat="1" ht="12" customHeight="1" x14ac:dyDescent="0.25">
      <c r="A51" s="139"/>
      <c r="B51" s="185"/>
      <c r="C51" s="139"/>
      <c r="D51" s="140"/>
      <c r="E51" s="144"/>
      <c r="F51" s="163"/>
      <c r="G51" s="161"/>
      <c r="H51" s="139"/>
      <c r="I51" s="138"/>
      <c r="J51" s="148"/>
    </row>
    <row r="52" spans="1:10" s="15" customFormat="1" ht="12" customHeight="1" x14ac:dyDescent="0.25">
      <c r="A52" s="139"/>
      <c r="B52" s="185"/>
      <c r="C52" s="139"/>
      <c r="D52" s="140"/>
      <c r="E52" s="144"/>
      <c r="F52" s="163"/>
      <c r="G52" s="161"/>
      <c r="H52" s="139"/>
      <c r="I52" s="138"/>
      <c r="J52" s="148"/>
    </row>
    <row r="53" spans="1:10" s="15" customFormat="1" ht="12" customHeight="1" x14ac:dyDescent="0.25">
      <c r="A53" s="139"/>
      <c r="B53" s="185"/>
      <c r="C53" s="139"/>
      <c r="D53" s="140"/>
      <c r="E53" s="144"/>
      <c r="F53" s="163"/>
      <c r="G53" s="161"/>
      <c r="H53" s="139"/>
      <c r="I53" s="138"/>
      <c r="J53" s="148"/>
    </row>
    <row r="54" spans="1:10" s="15" customFormat="1" ht="12" customHeight="1" x14ac:dyDescent="0.25">
      <c r="A54" s="139"/>
      <c r="B54" s="185"/>
      <c r="C54" s="139"/>
      <c r="D54" s="140"/>
      <c r="E54" s="144"/>
      <c r="F54" s="163"/>
      <c r="G54" s="161"/>
      <c r="H54" s="139"/>
      <c r="I54" s="138"/>
      <c r="J54" s="148"/>
    </row>
    <row r="55" spans="1:10" s="15" customFormat="1" ht="12" customHeight="1" x14ac:dyDescent="0.25">
      <c r="A55" s="139"/>
      <c r="B55" s="185"/>
      <c r="C55" s="139"/>
      <c r="D55" s="140"/>
      <c r="E55" s="144"/>
      <c r="F55" s="163"/>
      <c r="G55" s="161"/>
      <c r="H55" s="139"/>
      <c r="I55" s="138"/>
      <c r="J55" s="148"/>
    </row>
    <row r="56" spans="1:10" s="15" customFormat="1" ht="12" customHeight="1" x14ac:dyDescent="0.25">
      <c r="A56" s="139"/>
      <c r="B56" s="185"/>
      <c r="C56" s="139"/>
      <c r="D56" s="140"/>
      <c r="E56" s="144"/>
      <c r="F56" s="163"/>
      <c r="G56" s="161"/>
      <c r="H56" s="139"/>
      <c r="I56" s="138"/>
      <c r="J56" s="148"/>
    </row>
    <row r="57" spans="1:10" s="15" customFormat="1" ht="12" customHeight="1" x14ac:dyDescent="0.25">
      <c r="A57" s="139"/>
      <c r="B57" s="185"/>
      <c r="C57" s="139"/>
      <c r="D57" s="140"/>
      <c r="E57" s="144"/>
      <c r="F57" s="163"/>
      <c r="G57" s="162"/>
      <c r="H57" s="139"/>
      <c r="I57" s="138"/>
      <c r="J57" s="148"/>
    </row>
    <row r="58" spans="1:10" s="15" customFormat="1" ht="12" customHeight="1" x14ac:dyDescent="0.25">
      <c r="A58" s="186"/>
      <c r="B58" s="186"/>
      <c r="C58" s="142"/>
      <c r="D58" s="140"/>
      <c r="E58" s="144"/>
      <c r="F58" s="163"/>
      <c r="G58" s="161"/>
      <c r="H58" s="139"/>
      <c r="I58" s="138"/>
      <c r="J58" s="148"/>
    </row>
    <row r="59" spans="1:10" s="15" customFormat="1" ht="12" customHeight="1" x14ac:dyDescent="0.25">
      <c r="A59" s="139"/>
      <c r="B59" s="185"/>
      <c r="C59" s="139"/>
      <c r="D59" s="139"/>
      <c r="E59" s="145"/>
      <c r="F59" s="163"/>
      <c r="G59" s="161"/>
      <c r="H59" s="139"/>
      <c r="I59" s="138"/>
      <c r="J59" s="148"/>
    </row>
    <row r="60" spans="1:10" s="15" customFormat="1" ht="12" customHeight="1" x14ac:dyDescent="0.25">
      <c r="A60" s="186"/>
      <c r="B60" s="186"/>
      <c r="C60" s="142"/>
      <c r="D60" s="140"/>
      <c r="E60" s="144"/>
      <c r="F60" s="163"/>
      <c r="G60" s="161"/>
      <c r="H60" s="139"/>
      <c r="I60" s="137"/>
      <c r="J60" s="149"/>
    </row>
    <row r="61" spans="1:10" s="15" customFormat="1" ht="12" customHeight="1" x14ac:dyDescent="0.25">
      <c r="A61" s="186"/>
      <c r="B61" s="186"/>
      <c r="C61" s="142"/>
      <c r="D61" s="140"/>
      <c r="E61" s="144"/>
      <c r="F61" s="163"/>
      <c r="G61" s="161"/>
      <c r="H61" s="139"/>
      <c r="I61" s="138"/>
      <c r="J61" s="149"/>
    </row>
    <row r="62" spans="1:10" s="15" customFormat="1" ht="12" customHeight="1" x14ac:dyDescent="0.25">
      <c r="A62" s="186"/>
      <c r="B62" s="186"/>
      <c r="C62" s="142"/>
      <c r="D62" s="140"/>
      <c r="E62" s="144"/>
      <c r="F62" s="163"/>
      <c r="G62" s="161"/>
      <c r="H62" s="139"/>
      <c r="I62" s="137"/>
      <c r="J62" s="149"/>
    </row>
    <row r="63" spans="1:10" s="15" customFormat="1" ht="12" customHeight="1" x14ac:dyDescent="0.25">
      <c r="A63" s="186"/>
      <c r="B63" s="186"/>
      <c r="C63" s="142"/>
      <c r="D63" s="140"/>
      <c r="E63" s="144"/>
      <c r="F63" s="163"/>
      <c r="G63" s="161"/>
      <c r="H63" s="139"/>
      <c r="I63" s="138"/>
      <c r="J63" s="149"/>
    </row>
    <row r="64" spans="1:10" s="15" customFormat="1" ht="12" customHeight="1" x14ac:dyDescent="0.25">
      <c r="A64" s="186"/>
      <c r="B64" s="186"/>
      <c r="C64" s="142"/>
      <c r="D64" s="140"/>
      <c r="E64" s="144"/>
      <c r="F64" s="163"/>
      <c r="G64" s="161"/>
      <c r="H64" s="139"/>
      <c r="I64" s="137"/>
      <c r="J64" s="149"/>
    </row>
    <row r="65" spans="1:10" s="15" customFormat="1" ht="12" customHeight="1" x14ac:dyDescent="0.25">
      <c r="A65" s="186"/>
      <c r="B65" s="186"/>
      <c r="C65" s="142"/>
      <c r="D65" s="140"/>
      <c r="E65" s="144"/>
      <c r="F65" s="163"/>
      <c r="G65" s="161"/>
      <c r="H65" s="139"/>
      <c r="I65" s="137"/>
      <c r="J65" s="149"/>
    </row>
    <row r="66" spans="1:10" s="15" customFormat="1" ht="12" customHeight="1" x14ac:dyDescent="0.25">
      <c r="A66" s="186"/>
      <c r="B66" s="186"/>
      <c r="C66" s="142"/>
      <c r="D66" s="140"/>
      <c r="E66" s="144"/>
      <c r="F66" s="163"/>
      <c r="G66" s="161"/>
      <c r="H66" s="139"/>
      <c r="I66" s="137"/>
      <c r="J66" s="149"/>
    </row>
    <row r="67" spans="1:10" s="15" customFormat="1" ht="12" customHeight="1" x14ac:dyDescent="0.25">
      <c r="A67" s="186"/>
      <c r="B67" s="186"/>
      <c r="C67" s="142"/>
      <c r="D67" s="140"/>
      <c r="E67" s="144"/>
      <c r="F67" s="163"/>
      <c r="G67" s="161"/>
      <c r="H67" s="139"/>
      <c r="I67" s="137"/>
      <c r="J67" s="149"/>
    </row>
    <row r="68" spans="1:10" s="15" customFormat="1" ht="12" customHeight="1" x14ac:dyDescent="0.3">
      <c r="A68" s="152"/>
      <c r="B68" s="152"/>
      <c r="C68" s="152"/>
      <c r="D68" s="152"/>
      <c r="E68" s="144"/>
      <c r="F68" s="147"/>
      <c r="G68" s="142"/>
      <c r="H68" s="159"/>
      <c r="I68" s="150"/>
      <c r="J68" s="151"/>
    </row>
    <row r="69" spans="1:10" ht="12" customHeight="1" x14ac:dyDescent="0.3">
      <c r="A69" s="152"/>
      <c r="B69" s="152"/>
      <c r="C69" s="152"/>
      <c r="D69" s="152"/>
      <c r="E69" s="144"/>
      <c r="F69" s="147"/>
      <c r="G69" s="153"/>
      <c r="H69" s="160"/>
      <c r="I69" s="154" t="s">
        <v>11</v>
      </c>
      <c r="J69" s="155" t="s">
        <v>11</v>
      </c>
    </row>
    <row r="70" spans="1:10" ht="12" customHeight="1" x14ac:dyDescent="0.3">
      <c r="A70" s="152"/>
      <c r="B70" s="152"/>
      <c r="C70" s="152"/>
      <c r="D70" s="152"/>
      <c r="E70" s="144"/>
      <c r="F70" s="147"/>
      <c r="G70" s="153"/>
      <c r="H70" s="160"/>
      <c r="I70" s="154" t="s">
        <v>11</v>
      </c>
      <c r="J70" s="155" t="s">
        <v>11</v>
      </c>
    </row>
    <row r="71" spans="1:10" ht="12" customHeight="1" x14ac:dyDescent="0.3">
      <c r="A71" s="152"/>
      <c r="B71" s="152"/>
      <c r="C71" s="152"/>
      <c r="D71" s="152"/>
      <c r="E71" s="144"/>
      <c r="F71" s="147"/>
      <c r="G71" s="153"/>
      <c r="H71" s="160"/>
      <c r="I71" s="154" t="s">
        <v>11</v>
      </c>
      <c r="J71" s="155" t="s">
        <v>11</v>
      </c>
    </row>
    <row r="72" spans="1:10" ht="12" customHeight="1" x14ac:dyDescent="0.3">
      <c r="A72" s="152"/>
      <c r="B72" s="152"/>
      <c r="C72" s="152"/>
      <c r="D72" s="152"/>
      <c r="E72" s="144"/>
      <c r="F72" s="147"/>
      <c r="G72" s="153"/>
      <c r="H72" s="160"/>
      <c r="I72" s="154" t="s">
        <v>11</v>
      </c>
      <c r="J72" s="155" t="s">
        <v>11</v>
      </c>
    </row>
    <row r="73" spans="1:10" ht="12" customHeight="1" x14ac:dyDescent="0.3">
      <c r="A73" s="152"/>
      <c r="B73" s="152"/>
      <c r="C73" s="152"/>
      <c r="D73" s="152"/>
      <c r="E73" s="144"/>
      <c r="F73" s="147"/>
      <c r="G73" s="153"/>
      <c r="H73" s="160"/>
      <c r="I73" s="154" t="s">
        <v>10</v>
      </c>
      <c r="J73" s="155" t="s">
        <v>11</v>
      </c>
    </row>
    <row r="74" spans="1:10" ht="12" customHeight="1" x14ac:dyDescent="0.3">
      <c r="A74" s="152"/>
      <c r="B74" s="152"/>
      <c r="C74" s="152"/>
      <c r="D74" s="152"/>
      <c r="E74" s="144"/>
      <c r="F74" s="147"/>
      <c r="G74" s="153"/>
      <c r="H74" s="160"/>
      <c r="I74" s="154" t="s">
        <v>11</v>
      </c>
      <c r="J74" s="155" t="s">
        <v>10</v>
      </c>
    </row>
    <row r="75" spans="1:10" ht="12" customHeight="1" x14ac:dyDescent="0.3">
      <c r="A75" s="152"/>
      <c r="B75" s="152"/>
      <c r="C75" s="152"/>
      <c r="D75" s="152"/>
      <c r="E75" s="144"/>
      <c r="F75" s="147"/>
      <c r="G75" s="153"/>
      <c r="H75" s="160"/>
      <c r="I75" s="154" t="s">
        <v>10</v>
      </c>
      <c r="J75" s="155" t="s">
        <v>10</v>
      </c>
    </row>
    <row r="76" spans="1:10" ht="12" customHeight="1" x14ac:dyDescent="0.3">
      <c r="A76" s="152"/>
      <c r="B76" s="152"/>
      <c r="C76" s="152"/>
      <c r="D76" s="152"/>
      <c r="E76" s="144"/>
      <c r="F76" s="147"/>
      <c r="G76" s="153"/>
      <c r="H76" s="160"/>
      <c r="I76" s="154" t="s">
        <v>11</v>
      </c>
      <c r="J76" s="155" t="s">
        <v>11</v>
      </c>
    </row>
    <row r="77" spans="1:10" ht="12" customHeight="1" x14ac:dyDescent="0.3">
      <c r="A77" s="152"/>
      <c r="B77" s="152"/>
      <c r="C77" s="152"/>
      <c r="D77" s="152"/>
      <c r="E77" s="144"/>
      <c r="F77" s="147"/>
      <c r="G77" s="153"/>
      <c r="H77" s="160"/>
      <c r="I77" s="154" t="s">
        <v>11</v>
      </c>
      <c r="J77" s="155" t="s">
        <v>11</v>
      </c>
    </row>
    <row r="78" spans="1:10" ht="12" customHeight="1" x14ac:dyDescent="0.3">
      <c r="A78" s="152"/>
      <c r="B78" s="152"/>
      <c r="C78" s="152"/>
      <c r="D78" s="152"/>
      <c r="E78" s="144"/>
      <c r="F78" s="147"/>
      <c r="G78" s="153"/>
      <c r="H78" s="160"/>
      <c r="I78" s="154" t="s">
        <v>11</v>
      </c>
      <c r="J78" s="155" t="s">
        <v>11</v>
      </c>
    </row>
    <row r="79" spans="1:10" ht="12" customHeight="1" x14ac:dyDescent="0.3">
      <c r="A79" s="152"/>
      <c r="B79" s="152"/>
      <c r="C79" s="152"/>
      <c r="D79" s="152"/>
      <c r="E79" s="144"/>
      <c r="F79" s="147"/>
      <c r="G79" s="153"/>
      <c r="H79" s="160"/>
      <c r="I79" s="154" t="s">
        <v>11</v>
      </c>
      <c r="J79" s="155" t="s">
        <v>11</v>
      </c>
    </row>
    <row r="80" spans="1:10" ht="12" customHeight="1" x14ac:dyDescent="0.3">
      <c r="A80" s="152"/>
      <c r="B80" s="152"/>
      <c r="C80" s="152"/>
      <c r="D80" s="152"/>
      <c r="E80" s="144"/>
      <c r="F80" s="147"/>
      <c r="G80" s="153"/>
      <c r="H80" s="160"/>
      <c r="I80" s="154" t="s">
        <v>10</v>
      </c>
      <c r="J80" s="155" t="s">
        <v>11</v>
      </c>
    </row>
    <row r="81" spans="1:10" ht="12" customHeight="1" x14ac:dyDescent="0.3">
      <c r="A81" s="152"/>
      <c r="B81" s="152"/>
      <c r="C81" s="152"/>
      <c r="D81" s="152"/>
      <c r="E81" s="144"/>
      <c r="F81" s="147"/>
      <c r="G81" s="153"/>
      <c r="H81" s="160"/>
      <c r="I81" s="154" t="s">
        <v>11</v>
      </c>
      <c r="J81" s="155" t="s">
        <v>10</v>
      </c>
    </row>
    <row r="82" spans="1:10" ht="12" customHeight="1" x14ac:dyDescent="0.3">
      <c r="A82" s="123"/>
      <c r="B82" s="123"/>
      <c r="C82" s="123"/>
      <c r="D82" s="123"/>
      <c r="E82" s="122"/>
      <c r="F82" s="122"/>
      <c r="G82" s="153"/>
      <c r="H82" s="160"/>
      <c r="I82" s="154" t="s">
        <v>10</v>
      </c>
      <c r="J82" s="155" t="s">
        <v>10</v>
      </c>
    </row>
    <row r="83" spans="1:10" ht="12" customHeight="1" x14ac:dyDescent="0.3">
      <c r="A83" s="102"/>
      <c r="B83" s="102"/>
      <c r="C83" s="102"/>
      <c r="D83" s="102"/>
      <c r="E83" s="80"/>
      <c r="F83" s="80"/>
      <c r="G83" s="78"/>
      <c r="H83" s="78"/>
      <c r="I83" s="117"/>
      <c r="J83" s="121"/>
    </row>
    <row r="84" spans="1:10" ht="12" customHeight="1" x14ac:dyDescent="0.3">
      <c r="A84" s="102"/>
      <c r="B84" s="102"/>
      <c r="C84" s="102"/>
      <c r="D84" s="102"/>
      <c r="E84" s="80"/>
      <c r="F84" s="80"/>
      <c r="G84" s="78"/>
      <c r="H84" s="78"/>
      <c r="I84" s="117"/>
      <c r="J84" s="121"/>
    </row>
    <row r="85" spans="1:10" ht="12" customHeight="1" x14ac:dyDescent="0.3">
      <c r="A85" s="102"/>
      <c r="B85" s="102"/>
      <c r="C85" s="102"/>
      <c r="D85" s="102"/>
      <c r="E85" s="80"/>
      <c r="F85" s="80"/>
      <c r="G85" s="78"/>
      <c r="H85" s="78"/>
      <c r="I85" s="117"/>
      <c r="J85" s="121"/>
    </row>
    <row r="86" spans="1:10" ht="12" customHeight="1" x14ac:dyDescent="0.3">
      <c r="A86" s="102"/>
      <c r="B86" s="102"/>
      <c r="C86" s="102"/>
      <c r="D86" s="102"/>
      <c r="E86" s="80"/>
      <c r="F86" s="80"/>
      <c r="G86" s="78"/>
      <c r="H86" s="78"/>
      <c r="I86" s="117"/>
      <c r="J86" s="121"/>
    </row>
    <row r="87" spans="1:10" ht="12" customHeight="1" x14ac:dyDescent="0.3">
      <c r="A87" s="102"/>
      <c r="B87" s="102"/>
      <c r="C87" s="102"/>
      <c r="D87" s="102"/>
      <c r="E87" s="80"/>
      <c r="F87" s="80"/>
      <c r="G87" s="78"/>
      <c r="H87" s="78"/>
      <c r="I87" s="117"/>
      <c r="J87" s="121"/>
    </row>
    <row r="88" spans="1:10" ht="12" customHeight="1" x14ac:dyDescent="0.3">
      <c r="A88" s="102"/>
      <c r="B88" s="102"/>
      <c r="C88" s="102"/>
      <c r="D88" s="102"/>
      <c r="E88" s="80"/>
      <c r="F88" s="80"/>
      <c r="G88" s="78"/>
      <c r="H88" s="78"/>
      <c r="I88" s="117"/>
      <c r="J88" s="121"/>
    </row>
    <row r="89" spans="1:10" ht="12" customHeight="1" x14ac:dyDescent="0.3">
      <c r="A89" s="102"/>
      <c r="B89" s="102"/>
      <c r="C89" s="102"/>
      <c r="D89" s="102"/>
      <c r="E89" s="80"/>
      <c r="F89" s="80"/>
      <c r="G89" s="78"/>
      <c r="H89" s="78"/>
      <c r="I89" s="117"/>
      <c r="J89" s="121"/>
    </row>
    <row r="90" spans="1:10" ht="12" customHeight="1" x14ac:dyDescent="0.3">
      <c r="A90" s="102"/>
      <c r="B90" s="102"/>
      <c r="C90" s="102"/>
      <c r="D90" s="102"/>
      <c r="E90" s="80"/>
      <c r="F90" s="80"/>
      <c r="G90" s="78"/>
      <c r="H90" s="78"/>
      <c r="I90" s="117"/>
      <c r="J90" s="121"/>
    </row>
    <row r="91" spans="1:10" ht="12" customHeight="1" x14ac:dyDescent="0.3">
      <c r="A91" s="102"/>
      <c r="B91" s="102"/>
      <c r="C91" s="102"/>
      <c r="D91" s="102"/>
      <c r="E91" s="80"/>
      <c r="F91" s="80"/>
      <c r="G91" s="78"/>
      <c r="H91" s="78"/>
      <c r="I91" s="117"/>
      <c r="J91" s="121"/>
    </row>
    <row r="92" spans="1:10" ht="12" customHeight="1" x14ac:dyDescent="0.3">
      <c r="A92" s="102"/>
      <c r="B92" s="102"/>
      <c r="C92" s="102"/>
      <c r="D92" s="102"/>
      <c r="E92" s="80"/>
      <c r="F92" s="80"/>
      <c r="G92" s="78"/>
      <c r="H92" s="78"/>
      <c r="I92" s="117"/>
      <c r="J92" s="121"/>
    </row>
    <row r="93" spans="1:10" ht="12" customHeight="1" x14ac:dyDescent="0.3">
      <c r="A93" s="102"/>
      <c r="B93" s="102"/>
      <c r="C93" s="102"/>
      <c r="D93" s="102"/>
      <c r="E93" s="80"/>
      <c r="F93" s="80"/>
      <c r="G93" s="78"/>
      <c r="H93" s="78"/>
      <c r="I93" s="117"/>
      <c r="J93" s="121"/>
    </row>
    <row r="94" spans="1:10" ht="12" customHeight="1" x14ac:dyDescent="0.3">
      <c r="A94" s="102"/>
      <c r="B94" s="102"/>
      <c r="C94" s="102"/>
      <c r="D94" s="102"/>
      <c r="E94" s="80"/>
      <c r="F94" s="80"/>
      <c r="G94" s="78"/>
      <c r="H94" s="78"/>
      <c r="I94" s="117"/>
      <c r="J94" s="121"/>
    </row>
    <row r="95" spans="1:10" ht="12" customHeight="1" x14ac:dyDescent="0.3">
      <c r="A95" s="102"/>
      <c r="B95" s="102"/>
      <c r="C95" s="102"/>
      <c r="D95" s="102"/>
      <c r="E95" s="80"/>
      <c r="F95" s="80"/>
      <c r="G95" s="78"/>
      <c r="H95" s="78"/>
      <c r="I95" s="117"/>
      <c r="J95" s="121"/>
    </row>
    <row r="96" spans="1:10" ht="12" customHeight="1" x14ac:dyDescent="0.3">
      <c r="A96" s="102"/>
      <c r="B96" s="102"/>
      <c r="C96" s="102"/>
      <c r="D96" s="102"/>
      <c r="E96" s="80"/>
      <c r="F96" s="80"/>
      <c r="G96" s="78"/>
      <c r="H96" s="78"/>
      <c r="I96" s="117"/>
      <c r="J96" s="121"/>
    </row>
    <row r="97" spans="1:10" ht="12" customHeight="1" x14ac:dyDescent="0.3">
      <c r="A97" s="102"/>
      <c r="B97" s="102"/>
      <c r="C97" s="102"/>
      <c r="D97" s="102"/>
      <c r="E97" s="80"/>
      <c r="F97" s="80"/>
      <c r="G97" s="78"/>
      <c r="H97" s="78"/>
      <c r="I97" s="117"/>
      <c r="J97" s="121"/>
    </row>
    <row r="98" spans="1:10" ht="12" customHeight="1" x14ac:dyDescent="0.3">
      <c r="A98" s="102"/>
      <c r="B98" s="102"/>
      <c r="C98" s="102"/>
      <c r="D98" s="102"/>
      <c r="E98" s="80"/>
      <c r="F98" s="80"/>
      <c r="G98" s="78"/>
      <c r="H98" s="78"/>
      <c r="I98" s="117"/>
      <c r="J98" s="121"/>
    </row>
    <row r="99" spans="1:10" s="15" customFormat="1" ht="12" customHeight="1" x14ac:dyDescent="0.3">
      <c r="A99" s="102"/>
      <c r="B99" s="102"/>
      <c r="C99" s="102"/>
      <c r="D99" s="102"/>
      <c r="E99" s="80"/>
      <c r="F99" s="80"/>
      <c r="G99" s="78"/>
      <c r="H99" s="78"/>
      <c r="I99" s="117"/>
      <c r="J99" s="121"/>
    </row>
    <row r="100" spans="1:10" ht="12" customHeight="1" x14ac:dyDescent="0.3">
      <c r="A100" s="102"/>
      <c r="B100" s="102"/>
      <c r="C100" s="102"/>
      <c r="D100" s="102"/>
      <c r="E100" s="80"/>
      <c r="F100" s="80"/>
      <c r="G100" s="78"/>
      <c r="H100" s="78"/>
      <c r="I100" s="117"/>
      <c r="J100" s="121"/>
    </row>
    <row r="101" spans="1:10" ht="12" customHeight="1" x14ac:dyDescent="0.3">
      <c r="A101" s="102"/>
      <c r="B101" s="102"/>
      <c r="C101" s="102"/>
      <c r="D101" s="102"/>
      <c r="E101" s="80"/>
      <c r="F101" s="80"/>
      <c r="G101" s="78"/>
      <c r="H101" s="78"/>
      <c r="I101" s="117"/>
      <c r="J101" s="121"/>
    </row>
    <row r="102" spans="1:10" ht="12" customHeight="1" x14ac:dyDescent="0.3">
      <c r="A102" s="102"/>
      <c r="B102" s="102"/>
      <c r="C102" s="102"/>
      <c r="D102" s="102"/>
      <c r="E102" s="80"/>
      <c r="F102" s="80"/>
      <c r="G102" s="78"/>
      <c r="H102" s="78"/>
      <c r="I102" s="117"/>
      <c r="J102" s="121"/>
    </row>
    <row r="103" spans="1:10" ht="12" customHeight="1" x14ac:dyDescent="0.3">
      <c r="A103" s="102"/>
      <c r="B103" s="102"/>
      <c r="C103" s="102"/>
      <c r="D103" s="102"/>
      <c r="E103" s="80"/>
      <c r="F103" s="80"/>
      <c r="G103" s="78"/>
      <c r="H103" s="78"/>
      <c r="I103" s="117"/>
      <c r="J103" s="121"/>
    </row>
    <row r="104" spans="1:10" ht="12" customHeight="1" x14ac:dyDescent="0.3">
      <c r="A104" s="102"/>
      <c r="B104" s="102"/>
      <c r="C104" s="102"/>
      <c r="D104" s="102"/>
      <c r="E104" s="80"/>
      <c r="F104" s="80"/>
      <c r="G104" s="78"/>
      <c r="H104" s="78"/>
      <c r="I104" s="117"/>
      <c r="J104" s="121"/>
    </row>
    <row r="105" spans="1:10" ht="12" customHeight="1" x14ac:dyDescent="0.3">
      <c r="A105" s="102"/>
      <c r="B105" s="102"/>
      <c r="C105" s="102"/>
      <c r="D105" s="102"/>
      <c r="E105" s="80"/>
      <c r="F105" s="80"/>
      <c r="G105" s="78"/>
      <c r="H105" s="78"/>
      <c r="I105" s="117"/>
      <c r="J105" s="121"/>
    </row>
    <row r="106" spans="1:10" ht="12" customHeight="1" x14ac:dyDescent="0.3">
      <c r="A106" s="102"/>
      <c r="B106" s="102"/>
      <c r="C106" s="102"/>
      <c r="D106" s="102"/>
      <c r="E106" s="80"/>
      <c r="F106" s="80"/>
      <c r="G106" s="78"/>
      <c r="H106" s="78"/>
      <c r="I106" s="117"/>
      <c r="J106" s="121"/>
    </row>
    <row r="107" spans="1:10" ht="12" customHeight="1" x14ac:dyDescent="0.3">
      <c r="A107" s="102"/>
      <c r="B107" s="102"/>
      <c r="C107" s="102"/>
      <c r="D107" s="102"/>
      <c r="E107" s="80"/>
      <c r="F107" s="80"/>
      <c r="G107" s="78"/>
      <c r="H107" s="78"/>
      <c r="I107" s="117"/>
      <c r="J107" s="121"/>
    </row>
    <row r="108" spans="1:10" ht="12" customHeight="1" x14ac:dyDescent="0.3">
      <c r="A108" s="102"/>
      <c r="B108" s="102"/>
      <c r="C108" s="102"/>
      <c r="D108" s="102"/>
      <c r="E108" s="80"/>
      <c r="F108" s="80"/>
      <c r="G108" s="78"/>
      <c r="H108" s="78"/>
      <c r="I108" s="117"/>
      <c r="J108" s="121"/>
    </row>
    <row r="109" spans="1:10" ht="12" customHeight="1" x14ac:dyDescent="0.3">
      <c r="A109" s="102"/>
      <c r="B109" s="102"/>
      <c r="C109" s="102"/>
      <c r="D109" s="102"/>
      <c r="E109" s="80"/>
      <c r="F109" s="80"/>
      <c r="G109" s="78"/>
      <c r="H109" s="78"/>
      <c r="I109" s="117"/>
      <c r="J109" s="121"/>
    </row>
    <row r="110" spans="1:10" ht="12" customHeight="1" x14ac:dyDescent="0.3">
      <c r="A110" s="102"/>
      <c r="B110" s="102"/>
      <c r="C110" s="102"/>
      <c r="D110" s="102"/>
      <c r="E110" s="80"/>
      <c r="F110" s="80"/>
      <c r="G110" s="78"/>
      <c r="H110" s="78"/>
      <c r="I110" s="117"/>
      <c r="J110" s="121"/>
    </row>
    <row r="111" spans="1:10" ht="12" customHeight="1" x14ac:dyDescent="0.3">
      <c r="A111" s="102"/>
      <c r="B111" s="102"/>
      <c r="C111" s="102"/>
      <c r="D111" s="102"/>
      <c r="E111" s="80"/>
      <c r="F111" s="80"/>
      <c r="G111" s="78"/>
      <c r="H111" s="78"/>
      <c r="I111" s="117"/>
      <c r="J111" s="121"/>
    </row>
    <row r="112" spans="1:10" ht="12" customHeight="1" x14ac:dyDescent="0.3">
      <c r="A112" s="102"/>
      <c r="B112" s="102"/>
      <c r="C112" s="102"/>
      <c r="D112" s="102"/>
      <c r="E112" s="80"/>
      <c r="F112" s="80"/>
      <c r="G112" s="78"/>
      <c r="H112" s="78"/>
      <c r="I112" s="117"/>
      <c r="J112" s="121"/>
    </row>
    <row r="113" spans="1:10" ht="12" customHeight="1" x14ac:dyDescent="0.3">
      <c r="A113" s="102"/>
      <c r="B113" s="102"/>
      <c r="C113" s="102"/>
      <c r="D113" s="102"/>
      <c r="E113" s="80"/>
      <c r="F113" s="80"/>
      <c r="G113" s="78"/>
      <c r="H113" s="78"/>
      <c r="I113" s="117"/>
      <c r="J113" s="121"/>
    </row>
    <row r="114" spans="1:10" ht="12" customHeight="1" x14ac:dyDescent="0.3">
      <c r="A114" s="102"/>
      <c r="B114" s="102"/>
      <c r="C114" s="102"/>
      <c r="D114" s="102"/>
      <c r="E114" s="80"/>
      <c r="F114" s="80"/>
      <c r="G114" s="78"/>
      <c r="H114" s="78"/>
      <c r="I114" s="117"/>
      <c r="J114" s="121"/>
    </row>
    <row r="115" spans="1:10" ht="12" customHeight="1" x14ac:dyDescent="0.3">
      <c r="A115" s="102"/>
      <c r="B115" s="102"/>
      <c r="C115" s="102"/>
      <c r="D115" s="102"/>
      <c r="E115" s="80"/>
      <c r="F115" s="80"/>
      <c r="G115" s="78"/>
      <c r="H115" s="78"/>
      <c r="I115" s="117"/>
      <c r="J115" s="121"/>
    </row>
    <row r="116" spans="1:10" ht="12" customHeight="1" x14ac:dyDescent="0.3">
      <c r="A116" s="102"/>
      <c r="B116" s="102"/>
      <c r="C116" s="102"/>
      <c r="D116" s="102"/>
      <c r="E116" s="80"/>
      <c r="F116" s="80"/>
      <c r="G116" s="78"/>
      <c r="H116" s="78"/>
      <c r="I116" s="117"/>
      <c r="J116" s="121"/>
    </row>
    <row r="117" spans="1:10" ht="12" customHeight="1" x14ac:dyDescent="0.3">
      <c r="A117" s="102"/>
      <c r="B117" s="102"/>
      <c r="C117" s="102"/>
      <c r="D117" s="102"/>
      <c r="E117" s="80"/>
      <c r="F117" s="80"/>
      <c r="G117" s="78"/>
      <c r="H117" s="78"/>
      <c r="I117" s="117"/>
      <c r="J117" s="121"/>
    </row>
    <row r="118" spans="1:10" ht="12" customHeight="1" x14ac:dyDescent="0.3">
      <c r="A118" s="102"/>
      <c r="B118" s="102"/>
      <c r="C118" s="102"/>
      <c r="D118" s="102"/>
      <c r="E118" s="80"/>
      <c r="F118" s="80"/>
      <c r="G118" s="78"/>
      <c r="H118" s="78"/>
      <c r="I118" s="117"/>
      <c r="J118" s="121"/>
    </row>
    <row r="119" spans="1:10" ht="12" customHeight="1" x14ac:dyDescent="0.3">
      <c r="A119" s="102"/>
      <c r="B119" s="102"/>
      <c r="C119" s="102"/>
      <c r="D119" s="102"/>
      <c r="E119" s="80"/>
      <c r="F119" s="80"/>
      <c r="G119" s="78"/>
      <c r="H119" s="78"/>
      <c r="I119" s="117"/>
      <c r="J119" s="121"/>
    </row>
    <row r="120" spans="1:10" ht="12" customHeight="1" x14ac:dyDescent="0.3">
      <c r="A120" s="102"/>
      <c r="B120" s="102"/>
      <c r="C120" s="102"/>
      <c r="D120" s="102"/>
      <c r="E120" s="80"/>
      <c r="F120" s="80"/>
      <c r="G120" s="78"/>
      <c r="H120" s="78"/>
      <c r="I120" s="117"/>
      <c r="J120" s="121"/>
    </row>
    <row r="121" spans="1:10" ht="12" customHeight="1" x14ac:dyDescent="0.3">
      <c r="A121" s="102"/>
      <c r="B121" s="102"/>
      <c r="C121" s="102"/>
      <c r="D121" s="102"/>
      <c r="E121" s="80"/>
      <c r="F121" s="80"/>
      <c r="G121" s="78"/>
      <c r="H121" s="78"/>
      <c r="I121" s="117"/>
      <c r="J121" s="121"/>
    </row>
    <row r="122" spans="1:10" ht="12" customHeight="1" x14ac:dyDescent="0.3">
      <c r="A122" s="102"/>
      <c r="B122" s="102"/>
      <c r="C122" s="102"/>
      <c r="D122" s="102"/>
      <c r="E122" s="80"/>
      <c r="F122" s="80"/>
      <c r="G122" s="78"/>
      <c r="H122" s="78"/>
      <c r="I122" s="117"/>
      <c r="J122" s="121"/>
    </row>
    <row r="123" spans="1:10" ht="12" customHeight="1" x14ac:dyDescent="0.3">
      <c r="A123" s="102"/>
      <c r="B123" s="102"/>
      <c r="C123" s="102"/>
      <c r="D123" s="102"/>
      <c r="E123" s="80"/>
      <c r="F123" s="80"/>
      <c r="G123" s="78"/>
      <c r="H123" s="78"/>
      <c r="I123" s="117"/>
      <c r="J123" s="121"/>
    </row>
    <row r="124" spans="1:10" ht="12" customHeight="1" x14ac:dyDescent="0.3">
      <c r="A124" s="102"/>
      <c r="B124" s="102"/>
      <c r="C124" s="102"/>
      <c r="D124" s="102"/>
      <c r="E124" s="80"/>
      <c r="F124" s="80"/>
      <c r="G124" s="78"/>
      <c r="H124" s="78"/>
      <c r="I124" s="117"/>
      <c r="J124" s="121"/>
    </row>
    <row r="125" spans="1:10" ht="12" customHeight="1" x14ac:dyDescent="0.3">
      <c r="A125" s="102"/>
      <c r="B125" s="102"/>
      <c r="C125" s="102"/>
      <c r="D125" s="102"/>
      <c r="E125" s="80"/>
      <c r="F125" s="80"/>
      <c r="G125" s="78"/>
      <c r="H125" s="78"/>
      <c r="I125" s="117"/>
      <c r="J125" s="121"/>
    </row>
    <row r="126" spans="1:10" ht="12" customHeight="1" x14ac:dyDescent="0.3">
      <c r="A126" s="102"/>
      <c r="B126" s="102"/>
      <c r="C126" s="102"/>
      <c r="D126" s="102"/>
      <c r="E126" s="80"/>
      <c r="F126" s="80"/>
      <c r="G126" s="78"/>
      <c r="H126" s="78"/>
      <c r="I126" s="117"/>
      <c r="J126" s="121"/>
    </row>
    <row r="127" spans="1:10" ht="12" customHeight="1" x14ac:dyDescent="0.3">
      <c r="A127" s="102"/>
      <c r="B127" s="102"/>
      <c r="C127" s="102"/>
      <c r="D127" s="102"/>
      <c r="E127" s="80"/>
      <c r="F127" s="80"/>
      <c r="G127" s="78"/>
      <c r="H127" s="78"/>
      <c r="I127" s="117"/>
      <c r="J127" s="121"/>
    </row>
    <row r="128" spans="1:10" ht="12" customHeight="1" x14ac:dyDescent="0.3">
      <c r="A128" s="102"/>
      <c r="B128" s="102"/>
      <c r="C128" s="102"/>
      <c r="D128" s="102"/>
      <c r="E128" s="80"/>
      <c r="F128" s="80"/>
      <c r="G128" s="78"/>
      <c r="H128" s="78"/>
      <c r="I128" s="117"/>
      <c r="J128" s="121"/>
    </row>
    <row r="129" spans="1:10" ht="12" customHeight="1" x14ac:dyDescent="0.3">
      <c r="A129" s="102"/>
      <c r="B129" s="102"/>
      <c r="C129" s="102"/>
      <c r="D129" s="102"/>
      <c r="E129" s="80"/>
      <c r="F129" s="80"/>
      <c r="G129" s="78"/>
      <c r="H129" s="78"/>
      <c r="I129" s="117"/>
      <c r="J129" s="121"/>
    </row>
    <row r="130" spans="1:10" ht="12" customHeight="1" x14ac:dyDescent="0.3">
      <c r="A130" s="102"/>
      <c r="B130" s="102"/>
      <c r="C130" s="102"/>
      <c r="D130" s="102"/>
      <c r="E130" s="80"/>
      <c r="F130" s="80"/>
      <c r="G130" s="78"/>
      <c r="H130" s="78"/>
      <c r="I130" s="117"/>
      <c r="J130" s="121"/>
    </row>
    <row r="131" spans="1:10" ht="12" customHeight="1" x14ac:dyDescent="0.3">
      <c r="A131" s="102"/>
      <c r="B131" s="102"/>
      <c r="C131" s="102"/>
      <c r="D131" s="102"/>
      <c r="E131" s="80"/>
      <c r="F131" s="80"/>
      <c r="G131" s="78"/>
      <c r="H131" s="78"/>
      <c r="I131" s="117"/>
      <c r="J131" s="121"/>
    </row>
    <row r="132" spans="1:10" ht="12" customHeight="1" x14ac:dyDescent="0.3">
      <c r="A132" s="102"/>
      <c r="B132" s="102"/>
      <c r="C132" s="102"/>
      <c r="D132" s="102"/>
      <c r="E132" s="80"/>
      <c r="F132" s="80"/>
      <c r="G132" s="78"/>
      <c r="H132" s="78"/>
      <c r="I132" s="117"/>
      <c r="J132" s="121"/>
    </row>
    <row r="133" spans="1:10" ht="12" customHeight="1" x14ac:dyDescent="0.3">
      <c r="A133" s="102"/>
      <c r="B133" s="102"/>
      <c r="C133" s="102"/>
      <c r="D133" s="102"/>
      <c r="E133" s="80"/>
      <c r="F133" s="80"/>
      <c r="G133" s="78"/>
      <c r="H133" s="78"/>
      <c r="I133" s="117"/>
      <c r="J133" s="121"/>
    </row>
    <row r="134" spans="1:10" ht="12" customHeight="1" x14ac:dyDescent="0.3">
      <c r="A134" s="102"/>
      <c r="B134" s="102"/>
      <c r="C134" s="102"/>
      <c r="D134" s="102"/>
      <c r="E134" s="80"/>
      <c r="F134" s="80"/>
      <c r="G134" s="78"/>
      <c r="H134" s="78"/>
      <c r="I134" s="117"/>
      <c r="J134" s="121"/>
    </row>
    <row r="135" spans="1:10" ht="12" customHeight="1" x14ac:dyDescent="0.3">
      <c r="A135" s="102"/>
      <c r="B135" s="102"/>
      <c r="C135" s="102"/>
      <c r="D135" s="102"/>
      <c r="E135" s="80"/>
      <c r="F135" s="80"/>
      <c r="G135" s="78"/>
      <c r="H135" s="78"/>
      <c r="I135" s="117"/>
      <c r="J135" s="121"/>
    </row>
    <row r="136" spans="1:10" ht="12" customHeight="1" x14ac:dyDescent="0.3">
      <c r="A136" s="102"/>
      <c r="B136" s="102"/>
      <c r="C136" s="102"/>
      <c r="D136" s="102"/>
      <c r="E136" s="80"/>
      <c r="F136" s="80"/>
      <c r="G136" s="78"/>
      <c r="H136" s="78"/>
      <c r="I136" s="117"/>
      <c r="J136" s="121"/>
    </row>
    <row r="137" spans="1:10" ht="12" customHeight="1" x14ac:dyDescent="0.3">
      <c r="A137" s="102"/>
      <c r="B137" s="102"/>
      <c r="C137" s="102"/>
      <c r="D137" s="102"/>
      <c r="E137" s="80"/>
      <c r="F137" s="80"/>
      <c r="G137" s="78"/>
      <c r="H137" s="78"/>
      <c r="I137" s="117"/>
      <c r="J137" s="121"/>
    </row>
    <row r="138" spans="1:10" ht="12" customHeight="1" x14ac:dyDescent="0.3">
      <c r="A138" s="102"/>
      <c r="B138" s="102"/>
      <c r="C138" s="102"/>
      <c r="D138" s="102"/>
      <c r="E138" s="80"/>
      <c r="F138" s="80"/>
      <c r="G138" s="78"/>
      <c r="H138" s="78"/>
      <c r="I138" s="117"/>
      <c r="J138" s="121"/>
    </row>
    <row r="139" spans="1:10" ht="12" customHeight="1" x14ac:dyDescent="0.3">
      <c r="A139" s="102"/>
      <c r="B139" s="102"/>
      <c r="C139" s="102"/>
      <c r="D139" s="102"/>
      <c r="E139" s="80"/>
      <c r="F139" s="80"/>
      <c r="G139" s="78"/>
      <c r="H139" s="78"/>
      <c r="I139" s="117"/>
      <c r="J139" s="121"/>
    </row>
    <row r="140" spans="1:10" ht="12" customHeight="1" x14ac:dyDescent="0.3">
      <c r="A140" s="102"/>
      <c r="B140" s="102"/>
      <c r="C140" s="102"/>
      <c r="D140" s="102"/>
      <c r="E140" s="80"/>
      <c r="F140" s="80"/>
      <c r="G140" s="78"/>
      <c r="H140" s="78"/>
      <c r="I140" s="117"/>
      <c r="J140" s="121"/>
    </row>
    <row r="141" spans="1:10" ht="12" customHeight="1" x14ac:dyDescent="0.3">
      <c r="A141" s="102"/>
      <c r="B141" s="102"/>
      <c r="C141" s="102"/>
      <c r="D141" s="102"/>
      <c r="E141" s="80"/>
      <c r="F141" s="80"/>
      <c r="G141" s="78"/>
      <c r="H141" s="78"/>
      <c r="I141" s="117"/>
      <c r="J141" s="121"/>
    </row>
    <row r="142" spans="1:10" ht="12" customHeight="1" x14ac:dyDescent="0.3">
      <c r="A142" s="102"/>
      <c r="B142" s="102"/>
      <c r="C142" s="102"/>
      <c r="D142" s="102"/>
      <c r="E142" s="80"/>
      <c r="F142" s="80"/>
      <c r="G142" s="78"/>
      <c r="H142" s="78"/>
      <c r="I142" s="117"/>
      <c r="J142" s="121"/>
    </row>
    <row r="143" spans="1:10" ht="12" customHeight="1" x14ac:dyDescent="0.3">
      <c r="A143" s="102"/>
      <c r="B143" s="102"/>
      <c r="C143" s="102"/>
      <c r="D143" s="102"/>
      <c r="E143" s="80"/>
      <c r="F143" s="80"/>
      <c r="G143" s="78"/>
      <c r="H143" s="78"/>
      <c r="I143" s="117"/>
      <c r="J143" s="121"/>
    </row>
    <row r="144" spans="1:10" ht="12" customHeight="1" x14ac:dyDescent="0.3">
      <c r="A144" s="102"/>
      <c r="B144" s="102"/>
      <c r="C144" s="102"/>
      <c r="D144" s="102"/>
      <c r="E144" s="80"/>
      <c r="F144" s="80"/>
      <c r="G144" s="78"/>
      <c r="H144" s="78"/>
      <c r="I144" s="117"/>
      <c r="J144" s="121"/>
    </row>
    <row r="145" spans="1:10" ht="12" customHeight="1" x14ac:dyDescent="0.3">
      <c r="A145" s="102"/>
      <c r="B145" s="102"/>
      <c r="C145" s="102"/>
      <c r="D145" s="102"/>
      <c r="E145" s="80"/>
      <c r="F145" s="80"/>
      <c r="G145" s="78"/>
      <c r="H145" s="78"/>
      <c r="I145" s="117"/>
      <c r="J145" s="121"/>
    </row>
    <row r="146" spans="1:10" ht="12" customHeight="1" x14ac:dyDescent="0.3">
      <c r="A146" s="102"/>
      <c r="B146" s="102"/>
      <c r="C146" s="102"/>
      <c r="D146" s="102"/>
      <c r="E146" s="80"/>
      <c r="F146" s="80"/>
      <c r="G146" s="78"/>
      <c r="H146" s="78"/>
      <c r="I146" s="117"/>
      <c r="J146" s="121"/>
    </row>
    <row r="147" spans="1:10" ht="12" customHeight="1" x14ac:dyDescent="0.3">
      <c r="A147" s="102"/>
      <c r="B147" s="102"/>
      <c r="C147" s="102"/>
      <c r="D147" s="102"/>
      <c r="E147" s="80"/>
      <c r="F147" s="80"/>
      <c r="G147" s="78"/>
      <c r="H147" s="78"/>
      <c r="I147" s="117"/>
      <c r="J147" s="121"/>
    </row>
    <row r="148" spans="1:10" ht="12" customHeight="1" x14ac:dyDescent="0.3">
      <c r="A148" s="102"/>
      <c r="B148" s="102"/>
      <c r="C148" s="102"/>
      <c r="D148" s="102"/>
      <c r="E148" s="80"/>
      <c r="F148" s="80"/>
      <c r="G148" s="78"/>
      <c r="H148" s="78"/>
      <c r="I148" s="117"/>
      <c r="J148" s="121"/>
    </row>
    <row r="149" spans="1:10" ht="12" customHeight="1" x14ac:dyDescent="0.3">
      <c r="A149" s="102"/>
      <c r="B149" s="102"/>
      <c r="C149" s="102"/>
      <c r="D149" s="102"/>
      <c r="E149" s="80"/>
      <c r="F149" s="80"/>
      <c r="G149" s="78"/>
      <c r="H149" s="78"/>
      <c r="I149" s="117"/>
      <c r="J149" s="121"/>
    </row>
    <row r="150" spans="1:10" ht="12" customHeight="1" x14ac:dyDescent="0.3">
      <c r="A150" s="102"/>
      <c r="B150" s="102"/>
      <c r="C150" s="102"/>
      <c r="D150" s="102"/>
      <c r="E150" s="80"/>
      <c r="F150" s="80"/>
      <c r="G150" s="78"/>
      <c r="H150" s="78"/>
      <c r="I150" s="117"/>
      <c r="J150" s="121"/>
    </row>
    <row r="151" spans="1:10" ht="12" customHeight="1" x14ac:dyDescent="0.3">
      <c r="A151" s="102"/>
      <c r="B151" s="102"/>
      <c r="C151" s="102"/>
      <c r="D151" s="102"/>
      <c r="E151" s="80"/>
      <c r="F151" s="80"/>
      <c r="G151" s="78"/>
      <c r="H151" s="78"/>
      <c r="I151" s="117"/>
      <c r="J151" s="121"/>
    </row>
    <row r="152" spans="1:10" ht="12" customHeight="1" x14ac:dyDescent="0.3">
      <c r="A152" s="102"/>
      <c r="B152" s="102"/>
      <c r="C152" s="102"/>
      <c r="D152" s="102"/>
      <c r="E152" s="80"/>
      <c r="F152" s="80"/>
      <c r="G152" s="78"/>
      <c r="H152" s="78"/>
      <c r="I152" s="117"/>
      <c r="J152" s="121"/>
    </row>
    <row r="153" spans="1:10" ht="12" customHeight="1" x14ac:dyDescent="0.3">
      <c r="A153" s="102"/>
      <c r="B153" s="102"/>
      <c r="C153" s="102"/>
      <c r="D153" s="102"/>
      <c r="E153" s="80"/>
      <c r="F153" s="80"/>
      <c r="G153" s="78"/>
      <c r="H153" s="78"/>
      <c r="I153" s="117"/>
      <c r="J153" s="121"/>
    </row>
    <row r="154" spans="1:10" s="15" customFormat="1" ht="12" customHeight="1" x14ac:dyDescent="0.3">
      <c r="A154" s="102"/>
      <c r="B154" s="102"/>
      <c r="C154" s="102"/>
      <c r="D154" s="102"/>
      <c r="E154" s="80"/>
      <c r="F154" s="80"/>
      <c r="G154" s="78"/>
      <c r="H154" s="78"/>
      <c r="I154" s="117"/>
      <c r="J154" s="121"/>
    </row>
    <row r="155" spans="1:10" ht="12" customHeight="1" x14ac:dyDescent="0.3">
      <c r="A155" s="102"/>
      <c r="B155" s="102"/>
      <c r="C155" s="102"/>
      <c r="D155" s="102"/>
      <c r="E155" s="80"/>
      <c r="F155" s="80"/>
      <c r="G155" s="78"/>
      <c r="H155" s="78"/>
      <c r="I155" s="117"/>
      <c r="J155" s="121"/>
    </row>
    <row r="156" spans="1:10" ht="12" customHeight="1" x14ac:dyDescent="0.3">
      <c r="A156" s="102"/>
      <c r="B156" s="102"/>
      <c r="C156" s="102"/>
      <c r="D156" s="102"/>
      <c r="E156" s="80"/>
      <c r="F156" s="80"/>
      <c r="G156" s="78"/>
      <c r="H156" s="78"/>
      <c r="I156" s="117"/>
      <c r="J156" s="121"/>
    </row>
    <row r="157" spans="1:10" ht="12" customHeight="1" x14ac:dyDescent="0.3">
      <c r="A157" s="102"/>
      <c r="B157" s="102"/>
      <c r="C157" s="102"/>
      <c r="D157" s="102"/>
      <c r="E157" s="80"/>
      <c r="F157" s="80"/>
      <c r="G157" s="78"/>
      <c r="H157" s="78"/>
      <c r="I157" s="117"/>
      <c r="J157" s="121"/>
    </row>
    <row r="158" spans="1:10" ht="12" customHeight="1" x14ac:dyDescent="0.3">
      <c r="A158" s="102"/>
      <c r="B158" s="102"/>
      <c r="C158" s="102"/>
      <c r="D158" s="102"/>
      <c r="E158" s="80"/>
      <c r="F158" s="80"/>
      <c r="G158" s="78"/>
      <c r="H158" s="78"/>
      <c r="I158" s="117"/>
      <c r="J158" s="121"/>
    </row>
    <row r="159" spans="1:10" ht="12" customHeight="1" x14ac:dyDescent="0.3">
      <c r="A159" s="102"/>
      <c r="B159" s="102"/>
      <c r="C159" s="102"/>
      <c r="D159" s="102"/>
      <c r="E159" s="80"/>
      <c r="F159" s="80"/>
      <c r="G159" s="78"/>
      <c r="H159" s="78"/>
      <c r="I159" s="117"/>
      <c r="J159" s="121"/>
    </row>
    <row r="160" spans="1:10" ht="12" customHeight="1" x14ac:dyDescent="0.3">
      <c r="A160" s="102"/>
      <c r="B160" s="102"/>
      <c r="C160" s="102"/>
      <c r="D160" s="102"/>
      <c r="E160" s="80"/>
      <c r="F160" s="80"/>
      <c r="G160" s="78"/>
      <c r="H160" s="78"/>
      <c r="I160" s="117"/>
      <c r="J160" s="121"/>
    </row>
    <row r="161" spans="1:10" ht="12" customHeight="1" x14ac:dyDescent="0.3">
      <c r="A161" s="102"/>
      <c r="B161" s="102"/>
      <c r="C161" s="102"/>
      <c r="D161" s="102"/>
      <c r="E161" s="80"/>
      <c r="F161" s="80"/>
      <c r="G161" s="78"/>
      <c r="H161" s="78"/>
      <c r="I161" s="117"/>
      <c r="J161" s="121"/>
    </row>
    <row r="162" spans="1:10" ht="12" customHeight="1" x14ac:dyDescent="0.3">
      <c r="A162" s="102"/>
      <c r="B162" s="102"/>
      <c r="C162" s="102"/>
      <c r="D162" s="102"/>
      <c r="E162" s="80"/>
      <c r="F162" s="80"/>
      <c r="G162" s="78"/>
      <c r="H162" s="78"/>
      <c r="I162" s="117"/>
      <c r="J162" s="121"/>
    </row>
    <row r="163" spans="1:10" ht="12" customHeight="1" x14ac:dyDescent="0.3">
      <c r="A163" s="102"/>
      <c r="B163" s="102"/>
      <c r="C163" s="102"/>
      <c r="D163" s="102"/>
      <c r="E163" s="80"/>
      <c r="F163" s="80"/>
      <c r="G163" s="78"/>
      <c r="H163" s="78"/>
      <c r="I163" s="117"/>
      <c r="J163" s="121"/>
    </row>
    <row r="164" spans="1:10" ht="12" customHeight="1" x14ac:dyDescent="0.3">
      <c r="A164" s="102"/>
      <c r="B164" s="102"/>
      <c r="C164" s="102"/>
      <c r="D164" s="102"/>
      <c r="E164" s="80"/>
      <c r="F164" s="80"/>
      <c r="G164" s="78"/>
      <c r="H164" s="78"/>
      <c r="I164" s="117"/>
      <c r="J164" s="121"/>
    </row>
    <row r="165" spans="1:10" ht="12" customHeight="1" x14ac:dyDescent="0.3">
      <c r="A165" s="102"/>
      <c r="B165" s="102"/>
      <c r="C165" s="102"/>
      <c r="D165" s="102"/>
      <c r="E165" s="80"/>
      <c r="F165" s="80"/>
      <c r="G165" s="78"/>
      <c r="H165" s="78"/>
      <c r="I165" s="117"/>
      <c r="J165" s="121"/>
    </row>
    <row r="166" spans="1:10" ht="12" customHeight="1" x14ac:dyDescent="0.3">
      <c r="A166" s="102"/>
      <c r="B166" s="102"/>
      <c r="C166" s="102"/>
      <c r="D166" s="102"/>
      <c r="E166" s="80"/>
      <c r="F166" s="80"/>
      <c r="G166" s="78"/>
      <c r="H166" s="78"/>
      <c r="I166" s="117"/>
      <c r="J166" s="121"/>
    </row>
    <row r="167" spans="1:10" ht="12" customHeight="1" x14ac:dyDescent="0.3">
      <c r="A167" s="102"/>
      <c r="B167" s="102"/>
      <c r="C167" s="102"/>
      <c r="D167" s="102"/>
      <c r="E167" s="80"/>
      <c r="F167" s="80"/>
      <c r="G167" s="78"/>
      <c r="H167" s="78"/>
      <c r="I167" s="117"/>
      <c r="J167" s="121"/>
    </row>
    <row r="168" spans="1:10" ht="12" customHeight="1" x14ac:dyDescent="0.3">
      <c r="A168" s="102"/>
      <c r="B168" s="102"/>
      <c r="C168" s="102"/>
      <c r="D168" s="102"/>
      <c r="E168" s="80"/>
      <c r="F168" s="80"/>
      <c r="G168" s="78"/>
      <c r="H168" s="78"/>
      <c r="I168" s="117"/>
      <c r="J168" s="121"/>
    </row>
    <row r="169" spans="1:10" ht="12" customHeight="1" x14ac:dyDescent="0.3">
      <c r="A169" s="102"/>
      <c r="B169" s="102"/>
      <c r="C169" s="102"/>
      <c r="D169" s="102"/>
      <c r="E169" s="80"/>
      <c r="F169" s="80"/>
      <c r="G169" s="78"/>
      <c r="H169" s="78"/>
      <c r="I169" s="117"/>
      <c r="J169" s="121"/>
    </row>
    <row r="170" spans="1:10" ht="12" customHeight="1" x14ac:dyDescent="0.3">
      <c r="A170" s="102"/>
      <c r="B170" s="102"/>
      <c r="C170" s="102"/>
      <c r="D170" s="102"/>
      <c r="E170" s="80"/>
      <c r="F170" s="80"/>
      <c r="G170" s="78"/>
      <c r="H170" s="78"/>
      <c r="I170" s="117"/>
      <c r="J170" s="121"/>
    </row>
    <row r="171" spans="1:10" ht="12" customHeight="1" x14ac:dyDescent="0.3">
      <c r="A171" s="102"/>
      <c r="B171" s="102"/>
      <c r="C171" s="102"/>
      <c r="D171" s="102"/>
      <c r="E171" s="80"/>
      <c r="F171" s="80"/>
      <c r="G171" s="78"/>
      <c r="H171" s="78"/>
      <c r="I171" s="117"/>
      <c r="J171" s="121"/>
    </row>
    <row r="172" spans="1:10" ht="12" customHeight="1" x14ac:dyDescent="0.3">
      <c r="A172" s="102"/>
      <c r="B172" s="102"/>
      <c r="C172" s="102"/>
      <c r="D172" s="102"/>
      <c r="E172" s="80"/>
      <c r="F172" s="80"/>
      <c r="G172" s="78"/>
      <c r="H172" s="78"/>
      <c r="I172" s="117"/>
      <c r="J172" s="121"/>
    </row>
    <row r="173" spans="1:10" ht="12" customHeight="1" x14ac:dyDescent="0.3">
      <c r="A173" s="102"/>
      <c r="B173" s="102"/>
      <c r="C173" s="102"/>
      <c r="D173" s="102"/>
      <c r="E173" s="80"/>
      <c r="F173" s="80"/>
      <c r="G173" s="78"/>
      <c r="H173" s="78"/>
      <c r="I173" s="117"/>
      <c r="J173" s="121"/>
    </row>
    <row r="174" spans="1:10" ht="12" customHeight="1" x14ac:dyDescent="0.3">
      <c r="A174" s="102"/>
      <c r="B174" s="102"/>
      <c r="C174" s="102"/>
      <c r="D174" s="102"/>
      <c r="E174" s="80"/>
      <c r="F174" s="80"/>
      <c r="G174" s="78"/>
      <c r="H174" s="78"/>
      <c r="I174" s="117"/>
      <c r="J174" s="121"/>
    </row>
    <row r="175" spans="1:10" ht="12" customHeight="1" x14ac:dyDescent="0.3">
      <c r="A175" s="102"/>
      <c r="B175" s="102"/>
      <c r="C175" s="102"/>
      <c r="D175" s="102"/>
      <c r="E175" s="80"/>
      <c r="F175" s="80"/>
      <c r="G175" s="78"/>
      <c r="H175" s="78"/>
      <c r="I175" s="117"/>
      <c r="J175" s="121"/>
    </row>
    <row r="176" spans="1:10" ht="12" customHeight="1" x14ac:dyDescent="0.3">
      <c r="A176" s="102"/>
      <c r="B176" s="102"/>
      <c r="C176" s="102"/>
      <c r="D176" s="102"/>
      <c r="E176" s="80"/>
      <c r="F176" s="80"/>
      <c r="G176" s="78"/>
      <c r="H176" s="78"/>
      <c r="I176" s="117"/>
      <c r="J176" s="121"/>
    </row>
    <row r="177" spans="1:10" ht="12" customHeight="1" x14ac:dyDescent="0.3">
      <c r="A177" s="102"/>
      <c r="B177" s="102"/>
      <c r="C177" s="102"/>
      <c r="D177" s="102"/>
      <c r="E177" s="80"/>
      <c r="F177" s="80"/>
      <c r="G177" s="78"/>
      <c r="H177" s="78"/>
      <c r="I177" s="117"/>
      <c r="J177" s="121"/>
    </row>
    <row r="178" spans="1:10" ht="12" customHeight="1" x14ac:dyDescent="0.3">
      <c r="A178" s="102"/>
      <c r="B178" s="102"/>
      <c r="C178" s="102"/>
      <c r="D178" s="102"/>
      <c r="E178" s="80"/>
      <c r="F178" s="80"/>
      <c r="G178" s="78"/>
      <c r="H178" s="78"/>
      <c r="I178" s="117"/>
      <c r="J178" s="121"/>
    </row>
    <row r="179" spans="1:10" ht="12" customHeight="1" x14ac:dyDescent="0.3">
      <c r="A179" s="102"/>
      <c r="B179" s="102"/>
      <c r="C179" s="102"/>
      <c r="D179" s="102"/>
      <c r="E179" s="80"/>
      <c r="F179" s="80"/>
      <c r="G179" s="78"/>
      <c r="H179" s="78"/>
      <c r="I179" s="117"/>
      <c r="J179" s="121"/>
    </row>
    <row r="180" spans="1:10" ht="12" customHeight="1" x14ac:dyDescent="0.3">
      <c r="A180" s="102"/>
      <c r="B180" s="102"/>
      <c r="C180" s="102"/>
      <c r="D180" s="102"/>
      <c r="E180" s="80"/>
      <c r="F180" s="80"/>
      <c r="G180" s="78"/>
      <c r="H180" s="78"/>
      <c r="I180" s="117"/>
      <c r="J180" s="121"/>
    </row>
    <row r="181" spans="1:10" ht="12" customHeight="1" x14ac:dyDescent="0.3">
      <c r="A181" s="102"/>
      <c r="B181" s="102"/>
      <c r="C181" s="102"/>
      <c r="D181" s="102"/>
      <c r="E181" s="80"/>
      <c r="F181" s="80"/>
      <c r="G181" s="78"/>
      <c r="H181" s="78"/>
      <c r="I181" s="117"/>
      <c r="J181" s="121"/>
    </row>
    <row r="182" spans="1:10" ht="12" customHeight="1" x14ac:dyDescent="0.3">
      <c r="A182" s="102"/>
      <c r="B182" s="102"/>
      <c r="C182" s="102"/>
      <c r="D182" s="102"/>
      <c r="E182" s="80"/>
      <c r="F182" s="80"/>
      <c r="G182" s="78"/>
      <c r="H182" s="78"/>
      <c r="I182" s="117"/>
      <c r="J182" s="121"/>
    </row>
    <row r="183" spans="1:10" ht="12" customHeight="1" x14ac:dyDescent="0.3">
      <c r="A183" s="102"/>
      <c r="B183" s="102"/>
      <c r="C183" s="102"/>
      <c r="D183" s="102"/>
      <c r="E183" s="80"/>
      <c r="F183" s="80"/>
      <c r="G183" s="78"/>
      <c r="H183" s="78"/>
      <c r="I183" s="117"/>
      <c r="J183" s="121"/>
    </row>
    <row r="184" spans="1:10" ht="12" customHeight="1" x14ac:dyDescent="0.3">
      <c r="A184" s="102"/>
      <c r="B184" s="102"/>
      <c r="C184" s="102"/>
      <c r="D184" s="102"/>
      <c r="E184" s="80"/>
      <c r="F184" s="80"/>
      <c r="G184" s="78"/>
      <c r="H184" s="78"/>
      <c r="I184" s="117"/>
      <c r="J184" s="121"/>
    </row>
    <row r="185" spans="1:10" ht="12" customHeight="1" x14ac:dyDescent="0.3">
      <c r="A185" s="102"/>
      <c r="B185" s="102"/>
      <c r="C185" s="102"/>
      <c r="D185" s="102"/>
      <c r="E185" s="80"/>
      <c r="F185" s="80"/>
      <c r="G185" s="78"/>
      <c r="H185" s="78"/>
      <c r="I185" s="117"/>
      <c r="J185" s="121"/>
    </row>
    <row r="186" spans="1:10" ht="12" customHeight="1" x14ac:dyDescent="0.3">
      <c r="A186" s="102"/>
      <c r="B186" s="102"/>
      <c r="C186" s="102"/>
      <c r="D186" s="102"/>
      <c r="E186" s="80"/>
      <c r="F186" s="80"/>
      <c r="G186" s="78"/>
      <c r="H186" s="78"/>
      <c r="I186" s="117"/>
      <c r="J186" s="121"/>
    </row>
    <row r="187" spans="1:10" ht="12" customHeight="1" x14ac:dyDescent="0.3">
      <c r="A187" s="102"/>
      <c r="B187" s="102"/>
      <c r="C187" s="102"/>
      <c r="D187" s="102"/>
      <c r="E187" s="80"/>
      <c r="F187" s="80"/>
      <c r="G187" s="78"/>
      <c r="H187" s="78"/>
      <c r="I187" s="117"/>
      <c r="J187" s="121"/>
    </row>
    <row r="188" spans="1:10" ht="12" customHeight="1" x14ac:dyDescent="0.3">
      <c r="A188" s="102"/>
      <c r="B188" s="102"/>
      <c r="C188" s="102"/>
      <c r="D188" s="102"/>
      <c r="E188" s="80"/>
      <c r="F188" s="80"/>
      <c r="G188" s="78"/>
      <c r="H188" s="78"/>
      <c r="I188" s="117"/>
      <c r="J188" s="121"/>
    </row>
    <row r="189" spans="1:10" ht="12" customHeight="1" x14ac:dyDescent="0.3">
      <c r="A189" s="102"/>
      <c r="B189" s="102"/>
      <c r="C189" s="102"/>
      <c r="D189" s="102"/>
      <c r="E189" s="80"/>
      <c r="F189" s="80"/>
      <c r="G189" s="78"/>
      <c r="H189" s="78"/>
      <c r="I189" s="117"/>
      <c r="J189" s="121"/>
    </row>
    <row r="190" spans="1:10" ht="12" customHeight="1" x14ac:dyDescent="0.3">
      <c r="A190" s="102"/>
      <c r="B190" s="102"/>
      <c r="C190" s="102"/>
      <c r="D190" s="102"/>
      <c r="E190" s="80"/>
      <c r="F190" s="80"/>
      <c r="G190" s="78"/>
      <c r="H190" s="78"/>
      <c r="I190" s="117"/>
      <c r="J190" s="121"/>
    </row>
    <row r="191" spans="1:10" ht="12" customHeight="1" x14ac:dyDescent="0.3">
      <c r="A191" s="102"/>
      <c r="B191" s="102"/>
      <c r="C191" s="102"/>
      <c r="D191" s="102"/>
      <c r="E191" s="80"/>
      <c r="F191" s="80"/>
      <c r="G191" s="78"/>
      <c r="H191" s="78"/>
      <c r="I191" s="117"/>
      <c r="J191" s="121"/>
    </row>
    <row r="192" spans="1:10" ht="12" customHeight="1" x14ac:dyDescent="0.3">
      <c r="A192" s="102"/>
      <c r="B192" s="102"/>
      <c r="C192" s="102"/>
      <c r="D192" s="102"/>
      <c r="E192" s="80"/>
      <c r="F192" s="80"/>
      <c r="G192" s="78"/>
      <c r="H192" s="78"/>
      <c r="I192" s="117"/>
      <c r="J192" s="121"/>
    </row>
    <row r="193" spans="1:10" ht="12" customHeight="1" x14ac:dyDescent="0.3">
      <c r="A193" s="102"/>
      <c r="B193" s="102"/>
      <c r="C193" s="102"/>
      <c r="D193" s="102"/>
      <c r="E193" s="80"/>
      <c r="F193" s="80"/>
      <c r="G193" s="78"/>
      <c r="H193" s="78"/>
      <c r="I193" s="117"/>
      <c r="J193" s="121"/>
    </row>
    <row r="194" spans="1:10" ht="12" customHeight="1" x14ac:dyDescent="0.3">
      <c r="A194" s="102"/>
      <c r="B194" s="102"/>
      <c r="C194" s="102"/>
      <c r="D194" s="102"/>
      <c r="E194" s="80"/>
      <c r="F194" s="80"/>
      <c r="G194" s="78"/>
      <c r="H194" s="78"/>
      <c r="I194" s="117"/>
      <c r="J194" s="121"/>
    </row>
    <row r="195" spans="1:10" ht="12" customHeight="1" x14ac:dyDescent="0.3">
      <c r="A195" s="102"/>
      <c r="B195" s="102"/>
      <c r="C195" s="102"/>
      <c r="D195" s="102"/>
      <c r="E195" s="80"/>
      <c r="F195" s="80"/>
      <c r="G195" s="78"/>
      <c r="H195" s="78"/>
      <c r="I195" s="117"/>
      <c r="J195" s="121"/>
    </row>
    <row r="196" spans="1:10" ht="12" customHeight="1" x14ac:dyDescent="0.3">
      <c r="A196" s="102"/>
      <c r="B196" s="102"/>
      <c r="C196" s="102"/>
      <c r="D196" s="102"/>
      <c r="E196" s="80"/>
      <c r="F196" s="80"/>
      <c r="G196" s="78"/>
      <c r="H196" s="78"/>
      <c r="I196" s="117"/>
      <c r="J196" s="121"/>
    </row>
    <row r="197" spans="1:10" ht="12" customHeight="1" x14ac:dyDescent="0.3">
      <c r="A197" s="102"/>
      <c r="B197" s="102"/>
      <c r="C197" s="102"/>
      <c r="D197" s="102"/>
      <c r="E197" s="80"/>
      <c r="F197" s="80"/>
      <c r="G197" s="78"/>
      <c r="H197" s="78"/>
      <c r="I197" s="117"/>
      <c r="J197" s="121"/>
    </row>
    <row r="198" spans="1:10" ht="12" customHeight="1" x14ac:dyDescent="0.3">
      <c r="A198" s="102"/>
      <c r="B198" s="102"/>
      <c r="C198" s="102"/>
      <c r="D198" s="102"/>
      <c r="E198" s="80"/>
      <c r="F198" s="80"/>
      <c r="G198" s="78"/>
      <c r="H198" s="78"/>
      <c r="I198" s="117"/>
      <c r="J198" s="121"/>
    </row>
    <row r="199" spans="1:10" ht="12" customHeight="1" x14ac:dyDescent="0.3">
      <c r="A199" s="102"/>
      <c r="B199" s="102"/>
      <c r="C199" s="102"/>
      <c r="D199" s="102"/>
      <c r="E199" s="80"/>
      <c r="F199" s="80"/>
      <c r="G199" s="78"/>
      <c r="H199" s="78"/>
      <c r="I199" s="117"/>
      <c r="J199" s="121"/>
    </row>
    <row r="200" spans="1:10" ht="12" customHeight="1" x14ac:dyDescent="0.3">
      <c r="A200" s="102"/>
      <c r="B200" s="102"/>
      <c r="C200" s="102"/>
      <c r="D200" s="102"/>
      <c r="E200" s="80"/>
      <c r="F200" s="80"/>
      <c r="G200" s="78"/>
      <c r="H200" s="78"/>
      <c r="I200" s="117"/>
      <c r="J200" s="121"/>
    </row>
    <row r="201" spans="1:10" ht="12" customHeight="1" x14ac:dyDescent="0.3">
      <c r="A201" s="102"/>
      <c r="B201" s="102"/>
      <c r="C201" s="102"/>
      <c r="D201" s="102"/>
      <c r="E201" s="80"/>
      <c r="F201" s="80"/>
      <c r="G201" s="78"/>
      <c r="H201" s="78"/>
      <c r="I201" s="117"/>
      <c r="J201" s="121"/>
    </row>
    <row r="202" spans="1:10" ht="12" customHeight="1" x14ac:dyDescent="0.3">
      <c r="A202" s="102"/>
      <c r="B202" s="102"/>
      <c r="C202" s="102"/>
      <c r="D202" s="102"/>
      <c r="E202" s="80"/>
      <c r="F202" s="80"/>
      <c r="G202" s="78"/>
      <c r="H202" s="78"/>
      <c r="I202" s="117"/>
      <c r="J202" s="121"/>
    </row>
    <row r="203" spans="1:10" ht="12" customHeight="1" x14ac:dyDescent="0.3">
      <c r="A203" s="102"/>
      <c r="B203" s="102"/>
      <c r="C203" s="102"/>
      <c r="D203" s="102"/>
      <c r="E203" s="80"/>
      <c r="F203" s="80"/>
      <c r="G203" s="78"/>
      <c r="H203" s="78"/>
      <c r="I203" s="117"/>
      <c r="J203" s="121"/>
    </row>
    <row r="204" spans="1:10" ht="12" customHeight="1" x14ac:dyDescent="0.3">
      <c r="A204" s="102"/>
      <c r="B204" s="102"/>
      <c r="C204" s="102"/>
      <c r="D204" s="102"/>
      <c r="E204" s="80"/>
      <c r="F204" s="80"/>
      <c r="G204" s="78"/>
      <c r="H204" s="78"/>
      <c r="I204" s="117"/>
      <c r="J204" s="121"/>
    </row>
    <row r="205" spans="1:10" ht="12" customHeight="1" x14ac:dyDescent="0.3">
      <c r="A205" s="102"/>
      <c r="B205" s="102"/>
      <c r="C205" s="102"/>
      <c r="D205" s="102"/>
      <c r="E205" s="80"/>
      <c r="F205" s="80"/>
      <c r="G205" s="78"/>
      <c r="H205" s="78"/>
      <c r="I205" s="117"/>
      <c r="J205" s="121"/>
    </row>
    <row r="206" spans="1:10" ht="12" customHeight="1" x14ac:dyDescent="0.3">
      <c r="A206" s="102"/>
      <c r="B206" s="102"/>
      <c r="C206" s="102"/>
      <c r="D206" s="102"/>
      <c r="E206" s="80"/>
      <c r="F206" s="80"/>
      <c r="G206" s="78"/>
      <c r="H206" s="78"/>
      <c r="I206" s="117"/>
      <c r="J206" s="121"/>
    </row>
    <row r="207" spans="1:10" ht="12" customHeight="1" x14ac:dyDescent="0.3">
      <c r="A207" s="102"/>
      <c r="B207" s="102"/>
      <c r="C207" s="102"/>
      <c r="D207" s="102"/>
      <c r="E207" s="80"/>
      <c r="F207" s="80"/>
      <c r="G207" s="78"/>
      <c r="H207" s="78"/>
      <c r="I207" s="117"/>
      <c r="J207" s="121"/>
    </row>
    <row r="208" spans="1:10" ht="12" customHeight="1" x14ac:dyDescent="0.3">
      <c r="A208" s="102"/>
      <c r="B208" s="102"/>
      <c r="C208" s="102"/>
      <c r="D208" s="102"/>
      <c r="E208" s="80"/>
      <c r="F208" s="80"/>
      <c r="G208" s="78"/>
      <c r="H208" s="78"/>
      <c r="I208" s="117"/>
      <c r="J208" s="121"/>
    </row>
    <row r="209" spans="1:10" ht="12" customHeight="1" x14ac:dyDescent="0.3">
      <c r="A209" s="102"/>
      <c r="B209" s="102"/>
      <c r="C209" s="102"/>
      <c r="D209" s="102"/>
      <c r="E209" s="80"/>
      <c r="F209" s="80"/>
      <c r="G209" s="78"/>
      <c r="H209" s="78"/>
      <c r="I209" s="117"/>
      <c r="J209" s="121"/>
    </row>
    <row r="210" spans="1:10" ht="12" customHeight="1" x14ac:dyDescent="0.3">
      <c r="A210" s="102"/>
      <c r="B210" s="102"/>
      <c r="C210" s="102"/>
      <c r="D210" s="102"/>
      <c r="E210" s="80"/>
      <c r="F210" s="80"/>
      <c r="G210" s="78"/>
      <c r="H210" s="78"/>
      <c r="I210" s="117"/>
      <c r="J210" s="121"/>
    </row>
    <row r="211" spans="1:10" ht="12" customHeight="1" x14ac:dyDescent="0.3">
      <c r="A211" s="102"/>
      <c r="B211" s="102"/>
      <c r="C211" s="102"/>
      <c r="D211" s="102"/>
      <c r="E211" s="80"/>
      <c r="F211" s="80"/>
      <c r="G211" s="78"/>
      <c r="H211" s="78"/>
      <c r="I211" s="117"/>
      <c r="J211" s="121"/>
    </row>
    <row r="212" spans="1:10" ht="12" customHeight="1" x14ac:dyDescent="0.3">
      <c r="A212" s="102"/>
      <c r="B212" s="102"/>
      <c r="C212" s="102"/>
      <c r="D212" s="102"/>
      <c r="E212" s="80"/>
      <c r="F212" s="80"/>
      <c r="G212" s="78"/>
      <c r="H212" s="78"/>
      <c r="I212" s="117"/>
      <c r="J212" s="121"/>
    </row>
    <row r="213" spans="1:10" ht="12" customHeight="1" x14ac:dyDescent="0.3">
      <c r="A213" s="102"/>
      <c r="B213" s="102"/>
      <c r="C213" s="102"/>
      <c r="D213" s="102"/>
      <c r="E213" s="80"/>
      <c r="F213" s="80"/>
      <c r="G213" s="78"/>
      <c r="H213" s="78"/>
      <c r="I213" s="117"/>
      <c r="J213" s="121"/>
    </row>
    <row r="214" spans="1:10" ht="12" customHeight="1" x14ac:dyDescent="0.3">
      <c r="A214" s="102"/>
      <c r="B214" s="102"/>
      <c r="C214" s="102"/>
      <c r="D214" s="102"/>
      <c r="E214" s="80"/>
      <c r="F214" s="80"/>
      <c r="G214" s="78"/>
      <c r="H214" s="78"/>
      <c r="I214" s="117"/>
      <c r="J214" s="121"/>
    </row>
    <row r="215" spans="1:10" ht="12" customHeight="1" x14ac:dyDescent="0.3">
      <c r="A215" s="102"/>
      <c r="B215" s="102"/>
      <c r="C215" s="102"/>
      <c r="D215" s="102"/>
      <c r="E215" s="80"/>
      <c r="F215" s="80"/>
      <c r="G215" s="78"/>
      <c r="H215" s="78"/>
      <c r="I215" s="117"/>
      <c r="J215" s="121"/>
    </row>
    <row r="216" spans="1:10" ht="12" customHeight="1" x14ac:dyDescent="0.3">
      <c r="A216" s="102"/>
      <c r="B216" s="102"/>
      <c r="C216" s="102"/>
      <c r="D216" s="102"/>
      <c r="E216" s="80"/>
      <c r="F216" s="80"/>
      <c r="G216" s="78"/>
      <c r="H216" s="78"/>
      <c r="I216" s="117"/>
      <c r="J216" s="121"/>
    </row>
    <row r="217" spans="1:10" ht="12" customHeight="1" x14ac:dyDescent="0.3">
      <c r="A217" s="102"/>
      <c r="B217" s="102"/>
      <c r="C217" s="102"/>
      <c r="D217" s="102"/>
      <c r="E217" s="80"/>
      <c r="F217" s="80"/>
      <c r="G217" s="78"/>
      <c r="H217" s="78"/>
      <c r="I217" s="117"/>
      <c r="J217" s="121"/>
    </row>
    <row r="218" spans="1:10" ht="12" customHeight="1" x14ac:dyDescent="0.3">
      <c r="A218" s="102"/>
      <c r="B218" s="102"/>
      <c r="C218" s="102"/>
      <c r="D218" s="102"/>
      <c r="E218" s="80"/>
      <c r="F218" s="80"/>
      <c r="G218" s="78"/>
      <c r="H218" s="78"/>
      <c r="I218" s="117"/>
      <c r="J218" s="121"/>
    </row>
    <row r="219" spans="1:10" ht="12" customHeight="1" x14ac:dyDescent="0.3">
      <c r="A219" s="102"/>
      <c r="B219" s="102"/>
      <c r="C219" s="102"/>
      <c r="D219" s="102"/>
      <c r="E219" s="80"/>
      <c r="F219" s="80"/>
      <c r="G219" s="78"/>
      <c r="H219" s="78"/>
      <c r="I219" s="117"/>
      <c r="J219" s="121"/>
    </row>
    <row r="220" spans="1:10" ht="12" customHeight="1" x14ac:dyDescent="0.3">
      <c r="A220" s="102"/>
      <c r="B220" s="102"/>
      <c r="C220" s="102"/>
      <c r="D220" s="102"/>
      <c r="E220" s="80"/>
      <c r="F220" s="80"/>
      <c r="G220" s="78"/>
      <c r="H220" s="78"/>
      <c r="I220" s="117"/>
      <c r="J220" s="121"/>
    </row>
    <row r="221" spans="1:10" ht="12" customHeight="1" x14ac:dyDescent="0.3">
      <c r="A221" s="102"/>
      <c r="B221" s="102"/>
      <c r="C221" s="102"/>
      <c r="D221" s="102"/>
      <c r="E221" s="80"/>
      <c r="F221" s="80"/>
      <c r="G221" s="78"/>
      <c r="H221" s="78"/>
      <c r="I221" s="117"/>
      <c r="J221" s="121"/>
    </row>
    <row r="222" spans="1:10" ht="12" customHeight="1" x14ac:dyDescent="0.3">
      <c r="A222" s="102"/>
      <c r="B222" s="102"/>
      <c r="C222" s="102"/>
      <c r="D222" s="102"/>
      <c r="E222" s="80"/>
      <c r="F222" s="80"/>
      <c r="G222" s="78"/>
      <c r="H222" s="78"/>
      <c r="I222" s="117"/>
      <c r="J222" s="121"/>
    </row>
    <row r="223" spans="1:10" ht="12" customHeight="1" x14ac:dyDescent="0.3">
      <c r="A223" s="102"/>
      <c r="B223" s="102"/>
      <c r="C223" s="102"/>
      <c r="D223" s="102"/>
      <c r="E223" s="80"/>
      <c r="F223" s="80"/>
      <c r="G223" s="78"/>
      <c r="H223" s="78"/>
      <c r="I223" s="117"/>
      <c r="J223" s="121"/>
    </row>
    <row r="224" spans="1:10" ht="12" customHeight="1" x14ac:dyDescent="0.3">
      <c r="A224" s="102"/>
      <c r="B224" s="102"/>
      <c r="C224" s="102"/>
      <c r="D224" s="102"/>
      <c r="E224" s="80"/>
      <c r="F224" s="80"/>
      <c r="G224" s="78"/>
      <c r="H224" s="78"/>
      <c r="I224" s="117"/>
      <c r="J224" s="121"/>
    </row>
    <row r="225" spans="1:10" ht="12" customHeight="1" x14ac:dyDescent="0.3">
      <c r="A225" s="102"/>
      <c r="B225" s="102"/>
      <c r="C225" s="102"/>
      <c r="D225" s="102"/>
      <c r="E225" s="80"/>
      <c r="F225" s="80"/>
      <c r="G225" s="78"/>
      <c r="H225" s="78"/>
      <c r="I225" s="117"/>
      <c r="J225" s="121"/>
    </row>
    <row r="226" spans="1:10" ht="12" customHeight="1" x14ac:dyDescent="0.3">
      <c r="A226" s="102"/>
      <c r="B226" s="102"/>
      <c r="C226" s="102"/>
      <c r="D226" s="102"/>
      <c r="E226" s="80"/>
      <c r="F226" s="80"/>
      <c r="G226" s="78"/>
      <c r="H226" s="78"/>
      <c r="I226" s="117"/>
      <c r="J226" s="121"/>
    </row>
    <row r="227" spans="1:10" ht="12" customHeight="1" x14ac:dyDescent="0.3">
      <c r="A227" s="102"/>
      <c r="B227" s="102"/>
      <c r="C227" s="102"/>
      <c r="D227" s="102"/>
      <c r="E227" s="80"/>
      <c r="F227" s="80"/>
      <c r="G227" s="78"/>
      <c r="H227" s="78"/>
      <c r="I227" s="117"/>
      <c r="J227" s="121"/>
    </row>
    <row r="228" spans="1:10" ht="12" customHeight="1" x14ac:dyDescent="0.3">
      <c r="A228" s="102"/>
      <c r="B228" s="102"/>
      <c r="C228" s="102"/>
      <c r="D228" s="102"/>
      <c r="E228" s="80"/>
      <c r="F228" s="80"/>
      <c r="G228" s="78"/>
      <c r="H228" s="78"/>
      <c r="I228" s="117"/>
      <c r="J228" s="121"/>
    </row>
    <row r="229" spans="1:10" ht="12" customHeight="1" x14ac:dyDescent="0.3">
      <c r="A229" s="102"/>
      <c r="B229" s="102"/>
      <c r="C229" s="102"/>
      <c r="D229" s="102"/>
      <c r="E229" s="80"/>
      <c r="F229" s="80"/>
      <c r="G229" s="78"/>
      <c r="H229" s="78"/>
      <c r="I229" s="117"/>
      <c r="J229" s="121"/>
    </row>
    <row r="230" spans="1:10" ht="12" customHeight="1" x14ac:dyDescent="0.3">
      <c r="A230" s="102"/>
      <c r="B230" s="102"/>
      <c r="C230" s="102"/>
      <c r="D230" s="102"/>
      <c r="E230" s="80"/>
      <c r="F230" s="80"/>
      <c r="G230" s="78"/>
      <c r="H230" s="78"/>
      <c r="I230" s="117"/>
      <c r="J230" s="121"/>
    </row>
    <row r="231" spans="1:10" ht="12" customHeight="1" x14ac:dyDescent="0.3">
      <c r="A231" s="102"/>
      <c r="B231" s="102"/>
      <c r="C231" s="102"/>
      <c r="D231" s="102"/>
      <c r="E231" s="80"/>
      <c r="F231" s="80"/>
      <c r="G231" s="78"/>
      <c r="H231" s="78"/>
      <c r="I231" s="117"/>
      <c r="J231" s="121"/>
    </row>
    <row r="232" spans="1:10" ht="12" customHeight="1" x14ac:dyDescent="0.3">
      <c r="A232" s="102"/>
      <c r="B232" s="102"/>
      <c r="C232" s="102"/>
      <c r="D232" s="102"/>
      <c r="E232" s="80"/>
      <c r="F232" s="80"/>
      <c r="G232" s="78"/>
      <c r="H232" s="78"/>
      <c r="I232" s="117"/>
      <c r="J232" s="121"/>
    </row>
    <row r="233" spans="1:10" ht="12" customHeight="1" x14ac:dyDescent="0.3">
      <c r="A233" s="102"/>
      <c r="B233" s="102"/>
      <c r="C233" s="102"/>
      <c r="D233" s="102"/>
      <c r="E233" s="80"/>
      <c r="F233" s="80"/>
      <c r="G233" s="78"/>
      <c r="H233" s="78"/>
      <c r="I233" s="117"/>
      <c r="J233" s="121"/>
    </row>
    <row r="234" spans="1:10" ht="12" customHeight="1" x14ac:dyDescent="0.3">
      <c r="A234" s="102"/>
      <c r="B234" s="102"/>
      <c r="C234" s="102"/>
      <c r="D234" s="102"/>
      <c r="E234" s="80"/>
      <c r="F234" s="80"/>
      <c r="G234" s="78"/>
      <c r="H234" s="78"/>
      <c r="I234" s="117"/>
      <c r="J234" s="121"/>
    </row>
    <row r="235" spans="1:10" ht="12" customHeight="1" x14ac:dyDescent="0.3">
      <c r="A235" s="102"/>
      <c r="B235" s="102"/>
      <c r="C235" s="102"/>
      <c r="D235" s="102"/>
      <c r="E235" s="80"/>
      <c r="F235" s="80"/>
      <c r="G235" s="78"/>
      <c r="H235" s="78"/>
      <c r="I235" s="117"/>
      <c r="J235" s="121"/>
    </row>
    <row r="236" spans="1:10" ht="12" customHeight="1" x14ac:dyDescent="0.3">
      <c r="A236" s="102"/>
      <c r="B236" s="102"/>
      <c r="C236" s="102"/>
      <c r="D236" s="102"/>
      <c r="E236" s="80"/>
      <c r="F236" s="80"/>
      <c r="G236" s="78"/>
      <c r="H236" s="78"/>
      <c r="I236" s="117"/>
      <c r="J236" s="121"/>
    </row>
    <row r="237" spans="1:10" ht="12" customHeight="1" x14ac:dyDescent="0.3">
      <c r="A237" s="102"/>
      <c r="B237" s="102"/>
      <c r="C237" s="102"/>
      <c r="D237" s="102"/>
      <c r="E237" s="80"/>
      <c r="F237" s="80"/>
      <c r="G237" s="78"/>
      <c r="H237" s="78"/>
      <c r="I237" s="117"/>
      <c r="J237" s="121"/>
    </row>
    <row r="238" spans="1:10" ht="12" customHeight="1" x14ac:dyDescent="0.3">
      <c r="A238" s="102"/>
      <c r="B238" s="102"/>
      <c r="C238" s="102"/>
      <c r="D238" s="102"/>
      <c r="E238" s="80"/>
      <c r="F238" s="80"/>
      <c r="G238" s="78"/>
      <c r="H238" s="78"/>
      <c r="I238" s="117"/>
      <c r="J238" s="121"/>
    </row>
    <row r="239" spans="1:10" ht="12" customHeight="1" x14ac:dyDescent="0.3">
      <c r="A239" s="102"/>
      <c r="B239" s="102"/>
      <c r="C239" s="102"/>
      <c r="D239" s="102"/>
      <c r="E239" s="80"/>
      <c r="F239" s="80"/>
      <c r="G239" s="78"/>
      <c r="H239" s="78"/>
      <c r="I239" s="117"/>
      <c r="J239" s="121"/>
    </row>
    <row r="240" spans="1:10" ht="12" customHeight="1" x14ac:dyDescent="0.3">
      <c r="A240" s="102"/>
      <c r="B240" s="102"/>
      <c r="C240" s="102"/>
      <c r="D240" s="102"/>
      <c r="E240" s="80"/>
      <c r="F240" s="80"/>
      <c r="G240" s="78"/>
      <c r="H240" s="78"/>
      <c r="I240" s="117"/>
      <c r="J240" s="121"/>
    </row>
    <row r="241" spans="1:10" ht="12" customHeight="1" x14ac:dyDescent="0.3">
      <c r="A241" s="102"/>
      <c r="B241" s="102"/>
      <c r="C241" s="102"/>
      <c r="D241" s="102"/>
      <c r="E241" s="80"/>
      <c r="F241" s="80"/>
      <c r="G241" s="78"/>
      <c r="H241" s="78"/>
      <c r="I241" s="117"/>
      <c r="J241" s="121"/>
    </row>
    <row r="242" spans="1:10" ht="12" customHeight="1" x14ac:dyDescent="0.3">
      <c r="A242" s="102"/>
      <c r="B242" s="102"/>
      <c r="C242" s="102"/>
      <c r="D242" s="102"/>
      <c r="E242" s="80"/>
      <c r="F242" s="80"/>
      <c r="G242" s="78"/>
      <c r="H242" s="78"/>
      <c r="I242" s="117"/>
      <c r="J242" s="121"/>
    </row>
    <row r="243" spans="1:10" ht="12" customHeight="1" x14ac:dyDescent="0.3">
      <c r="A243" s="102"/>
      <c r="B243" s="102"/>
      <c r="C243" s="102"/>
      <c r="D243" s="102"/>
      <c r="E243" s="80"/>
      <c r="F243" s="80"/>
      <c r="G243" s="78"/>
      <c r="H243" s="78"/>
      <c r="I243" s="117"/>
      <c r="J243" s="121"/>
    </row>
    <row r="244" spans="1:10" ht="12" customHeight="1" x14ac:dyDescent="0.3">
      <c r="A244" s="102"/>
      <c r="B244" s="102"/>
      <c r="C244" s="102"/>
      <c r="D244" s="102"/>
      <c r="E244" s="80"/>
      <c r="F244" s="80"/>
      <c r="G244" s="78"/>
      <c r="H244" s="78"/>
      <c r="I244" s="117"/>
      <c r="J244" s="121"/>
    </row>
    <row r="245" spans="1:10" ht="12" customHeight="1" x14ac:dyDescent="0.3">
      <c r="A245" s="102"/>
      <c r="B245" s="102"/>
      <c r="C245" s="102"/>
      <c r="D245" s="102"/>
      <c r="E245" s="80"/>
      <c r="F245" s="80"/>
      <c r="G245" s="78"/>
      <c r="H245" s="78"/>
      <c r="I245" s="117"/>
      <c r="J245" s="121"/>
    </row>
    <row r="246" spans="1:10" ht="12" customHeight="1" x14ac:dyDescent="0.3">
      <c r="A246" s="102"/>
      <c r="B246" s="102"/>
      <c r="C246" s="102"/>
      <c r="D246" s="102"/>
      <c r="E246" s="80"/>
      <c r="F246" s="80"/>
      <c r="G246" s="78"/>
      <c r="H246" s="78"/>
      <c r="I246" s="117"/>
      <c r="J246" s="121"/>
    </row>
    <row r="247" spans="1:10" ht="12" customHeight="1" x14ac:dyDescent="0.3">
      <c r="A247" s="103"/>
      <c r="B247" s="103"/>
      <c r="C247" s="103"/>
      <c r="D247" s="103"/>
      <c r="E247" s="22"/>
      <c r="F247" s="59"/>
      <c r="G247" s="78"/>
      <c r="H247" s="78"/>
      <c r="I247" s="117"/>
      <c r="J247" s="121"/>
    </row>
    <row r="248" spans="1:10" ht="12" customHeight="1" x14ac:dyDescent="0.3">
      <c r="A248" s="103"/>
      <c r="B248" s="103"/>
      <c r="C248" s="103"/>
      <c r="D248" s="103"/>
      <c r="E248" s="22"/>
      <c r="F248" s="59"/>
      <c r="G248" s="59"/>
      <c r="H248" s="23"/>
    </row>
    <row r="249" spans="1:10" ht="12" customHeight="1" x14ac:dyDescent="0.3">
      <c r="A249" s="103"/>
      <c r="B249" s="103"/>
      <c r="C249" s="103"/>
      <c r="D249" s="103"/>
      <c r="E249" s="22"/>
      <c r="F249" s="59"/>
      <c r="G249" s="59"/>
      <c r="H249" s="23"/>
    </row>
    <row r="250" spans="1:10" ht="12" customHeight="1" x14ac:dyDescent="0.3">
      <c r="A250" s="103"/>
      <c r="B250" s="103"/>
      <c r="C250" s="103"/>
      <c r="D250" s="103"/>
      <c r="E250" s="22"/>
      <c r="F250" s="59"/>
      <c r="G250" s="59"/>
      <c r="H250" s="23"/>
    </row>
    <row r="251" spans="1:10" ht="12" customHeight="1" x14ac:dyDescent="0.3">
      <c r="A251" s="103"/>
      <c r="B251" s="103"/>
      <c r="C251" s="103"/>
      <c r="D251" s="103"/>
      <c r="E251" s="22"/>
      <c r="F251" s="59"/>
      <c r="G251" s="59"/>
      <c r="H251" s="23"/>
    </row>
    <row r="252" spans="1:10" ht="12" customHeight="1" x14ac:dyDescent="0.3">
      <c r="A252" s="103"/>
      <c r="B252" s="103"/>
      <c r="C252" s="103"/>
      <c r="D252" s="103"/>
      <c r="E252" s="22"/>
      <c r="F252" s="59"/>
      <c r="G252" s="59"/>
      <c r="H252" s="23"/>
    </row>
    <row r="253" spans="1:10" ht="12" customHeight="1" x14ac:dyDescent="0.3">
      <c r="A253" s="103"/>
      <c r="B253" s="103"/>
      <c r="C253" s="103"/>
      <c r="D253" s="103"/>
      <c r="E253" s="22"/>
      <c r="F253" s="59"/>
      <c r="G253" s="59"/>
      <c r="H253" s="23"/>
    </row>
    <row r="254" spans="1:10" ht="12" customHeight="1" x14ac:dyDescent="0.3">
      <c r="A254" s="103"/>
      <c r="B254" s="103"/>
      <c r="C254" s="103"/>
      <c r="D254" s="103"/>
      <c r="E254" s="22"/>
      <c r="F254" s="59"/>
      <c r="G254" s="59"/>
      <c r="H254" s="23"/>
    </row>
    <row r="255" spans="1:10" ht="12" customHeight="1" x14ac:dyDescent="0.3">
      <c r="A255" s="103"/>
      <c r="B255" s="103"/>
      <c r="C255" s="103"/>
      <c r="D255" s="103"/>
      <c r="E255" s="22"/>
      <c r="F255" s="59"/>
      <c r="G255" s="59"/>
      <c r="H255" s="23"/>
    </row>
    <row r="256" spans="1:10" ht="12" customHeight="1" x14ac:dyDescent="0.3">
      <c r="A256" s="103"/>
      <c r="B256" s="103"/>
      <c r="C256" s="103"/>
      <c r="D256" s="103"/>
      <c r="E256" s="22"/>
      <c r="F256" s="59"/>
      <c r="G256" s="59"/>
      <c r="H256" s="23"/>
    </row>
    <row r="257" spans="1:8" ht="12" customHeight="1" x14ac:dyDescent="0.3">
      <c r="A257" s="103"/>
      <c r="B257" s="103"/>
      <c r="C257" s="103"/>
      <c r="D257" s="103"/>
      <c r="E257" s="22"/>
      <c r="F257" s="59"/>
      <c r="G257" s="59"/>
      <c r="H257" s="23"/>
    </row>
    <row r="258" spans="1:8" ht="12" customHeight="1" x14ac:dyDescent="0.3">
      <c r="A258" s="103"/>
      <c r="B258" s="103"/>
      <c r="C258" s="103"/>
      <c r="D258" s="103"/>
      <c r="E258" s="22"/>
      <c r="F258" s="59"/>
      <c r="G258" s="59"/>
      <c r="H258" s="23"/>
    </row>
    <row r="259" spans="1:8" ht="12" customHeight="1" x14ac:dyDescent="0.3">
      <c r="A259" s="103"/>
      <c r="B259" s="103"/>
      <c r="C259" s="103"/>
      <c r="D259" s="103"/>
      <c r="E259" s="22"/>
      <c r="F259" s="59"/>
      <c r="G259" s="59"/>
      <c r="H259" s="23"/>
    </row>
    <row r="260" spans="1:8" ht="12" customHeight="1" x14ac:dyDescent="0.3">
      <c r="A260" s="103"/>
      <c r="B260" s="103"/>
      <c r="C260" s="103"/>
      <c r="D260" s="103"/>
      <c r="E260" s="22"/>
      <c r="F260" s="59"/>
      <c r="G260" s="59"/>
      <c r="H260" s="23"/>
    </row>
    <row r="261" spans="1:8" ht="12" customHeight="1" x14ac:dyDescent="0.3">
      <c r="A261" s="103"/>
      <c r="B261" s="103"/>
      <c r="C261" s="103"/>
      <c r="D261" s="103"/>
      <c r="E261" s="22"/>
      <c r="F261" s="59"/>
      <c r="G261" s="59"/>
      <c r="H261" s="23"/>
    </row>
    <row r="262" spans="1:8" ht="12" customHeight="1" x14ac:dyDescent="0.3">
      <c r="A262" s="103"/>
      <c r="B262" s="103"/>
      <c r="C262" s="103"/>
      <c r="D262" s="103"/>
      <c r="E262" s="22"/>
      <c r="F262" s="59"/>
      <c r="G262" s="59"/>
      <c r="H262" s="23"/>
    </row>
    <row r="263" spans="1:8" ht="12" customHeight="1" x14ac:dyDescent="0.3">
      <c r="A263" s="103"/>
      <c r="B263" s="103"/>
      <c r="C263" s="103"/>
      <c r="D263" s="103"/>
      <c r="E263" s="22"/>
      <c r="F263" s="59"/>
      <c r="G263" s="59"/>
      <c r="H263" s="23"/>
    </row>
    <row r="264" spans="1:8" ht="12" customHeight="1" x14ac:dyDescent="0.3">
      <c r="A264" s="103"/>
      <c r="B264" s="103"/>
      <c r="C264" s="103"/>
      <c r="D264" s="103"/>
      <c r="E264" s="22"/>
      <c r="F264" s="59"/>
      <c r="G264" s="59"/>
      <c r="H264" s="23"/>
    </row>
    <row r="265" spans="1:8" ht="12" customHeight="1" x14ac:dyDescent="0.3">
      <c r="A265" s="103"/>
      <c r="B265" s="103"/>
      <c r="C265" s="103"/>
      <c r="D265" s="103"/>
      <c r="E265" s="22"/>
      <c r="F265" s="59"/>
      <c r="G265" s="59"/>
      <c r="H265" s="23"/>
    </row>
    <row r="266" spans="1:8" ht="12" customHeight="1" x14ac:dyDescent="0.3">
      <c r="A266" s="103"/>
      <c r="B266" s="103"/>
      <c r="C266" s="103"/>
      <c r="D266" s="103"/>
      <c r="E266" s="22"/>
      <c r="F266" s="59"/>
      <c r="G266" s="59"/>
      <c r="H266" s="23"/>
    </row>
    <row r="267" spans="1:8" ht="12" customHeight="1" x14ac:dyDescent="0.3">
      <c r="A267" s="103"/>
      <c r="B267" s="103"/>
      <c r="C267" s="103"/>
      <c r="D267" s="103"/>
      <c r="E267" s="22"/>
      <c r="F267" s="59"/>
      <c r="G267" s="59"/>
      <c r="H267" s="23"/>
    </row>
    <row r="268" spans="1:8" ht="12" customHeight="1" x14ac:dyDescent="0.3">
      <c r="A268" s="103"/>
      <c r="B268" s="103"/>
      <c r="C268" s="103"/>
      <c r="D268" s="103"/>
      <c r="E268" s="22"/>
      <c r="F268" s="59"/>
      <c r="G268" s="59"/>
      <c r="H268" s="23"/>
    </row>
    <row r="269" spans="1:8" ht="12" customHeight="1" x14ac:dyDescent="0.3">
      <c r="A269" s="103"/>
      <c r="B269" s="103"/>
      <c r="C269" s="103"/>
      <c r="D269" s="103"/>
      <c r="E269" s="22"/>
      <c r="F269" s="59"/>
      <c r="G269" s="59"/>
      <c r="H269" s="23"/>
    </row>
    <row r="270" spans="1:8" ht="12" customHeight="1" x14ac:dyDescent="0.3">
      <c r="A270" s="103"/>
      <c r="B270" s="103"/>
      <c r="C270" s="103"/>
      <c r="D270" s="103"/>
      <c r="E270" s="22"/>
      <c r="F270" s="59"/>
      <c r="G270" s="59"/>
      <c r="H270" s="23"/>
    </row>
    <row r="271" spans="1:8" ht="12" customHeight="1" x14ac:dyDescent="0.3">
      <c r="A271" s="103"/>
      <c r="B271" s="103"/>
      <c r="C271" s="103"/>
      <c r="D271" s="103"/>
      <c r="E271" s="22"/>
      <c r="F271" s="59"/>
      <c r="G271" s="59"/>
      <c r="H271" s="23"/>
    </row>
    <row r="272" spans="1:8" ht="12" customHeight="1" x14ac:dyDescent="0.3">
      <c r="A272" s="103"/>
      <c r="B272" s="103"/>
      <c r="C272" s="103"/>
      <c r="D272" s="103"/>
      <c r="E272" s="22"/>
      <c r="F272" s="59"/>
      <c r="G272" s="59"/>
      <c r="H272" s="23"/>
    </row>
    <row r="273" spans="1:8" ht="12" customHeight="1" x14ac:dyDescent="0.3">
      <c r="A273" s="103"/>
      <c r="B273" s="103"/>
      <c r="C273" s="103"/>
      <c r="D273" s="103"/>
      <c r="E273" s="22"/>
      <c r="F273" s="59"/>
      <c r="G273" s="59"/>
      <c r="H273" s="23"/>
    </row>
    <row r="274" spans="1:8" ht="12" customHeight="1" x14ac:dyDescent="0.3">
      <c r="A274" s="103"/>
      <c r="B274" s="103"/>
      <c r="C274" s="103"/>
      <c r="D274" s="103"/>
      <c r="E274" s="22"/>
      <c r="F274" s="59"/>
      <c r="G274" s="59"/>
      <c r="H274" s="23"/>
    </row>
    <row r="275" spans="1:8" ht="12" customHeight="1" x14ac:dyDescent="0.3">
      <c r="A275" s="103"/>
      <c r="B275" s="103"/>
      <c r="C275" s="103"/>
      <c r="D275" s="103"/>
      <c r="E275" s="22"/>
      <c r="F275" s="59"/>
      <c r="G275" s="59"/>
      <c r="H275" s="23"/>
    </row>
    <row r="276" spans="1:8" ht="12" customHeight="1" x14ac:dyDescent="0.3">
      <c r="G276" s="59"/>
      <c r="H276" s="23"/>
    </row>
  </sheetData>
  <sheetProtection password="C97D" sheet="1" selectLockedCells="1"/>
  <sortState ref="A2:J74">
    <sortCondition ref="A2:A74"/>
  </sortState>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D1" zoomScaleNormal="100" workbookViewId="0">
      <selection activeCell="L2" sqref="L2"/>
    </sheetView>
  </sheetViews>
  <sheetFormatPr baseColWidth="10" defaultRowHeight="13.2" x14ac:dyDescent="0.25"/>
  <cols>
    <col min="1" max="1" width="38.109375" customWidth="1"/>
    <col min="2" max="2" width="38.109375" style="5" customWidth="1"/>
    <col min="3" max="3" width="36.6640625" customWidth="1"/>
    <col min="4" max="4" width="36.6640625" style="15" customWidth="1"/>
    <col min="5" max="5" width="36.6640625" style="5" customWidth="1"/>
    <col min="11" max="11" width="35.88671875" customWidth="1"/>
    <col min="13" max="13" width="11.44140625" style="2" customWidth="1"/>
  </cols>
  <sheetData>
    <row r="1" spans="1:19" ht="13.8" x14ac:dyDescent="0.3">
      <c r="A1" s="4" t="s">
        <v>17</v>
      </c>
      <c r="B1" s="4"/>
      <c r="C1" s="5" t="s">
        <v>17</v>
      </c>
      <c r="E1" s="4" t="s">
        <v>20</v>
      </c>
      <c r="F1" t="s">
        <v>17</v>
      </c>
      <c r="G1" s="4" t="s">
        <v>17</v>
      </c>
      <c r="H1" s="4" t="s">
        <v>20</v>
      </c>
      <c r="I1" s="4" t="s">
        <v>17</v>
      </c>
      <c r="J1" s="58" t="s">
        <v>98</v>
      </c>
      <c r="K1" s="16" t="s">
        <v>17</v>
      </c>
      <c r="M1" s="1">
        <v>0</v>
      </c>
    </row>
    <row r="2" spans="1:19" ht="13.8" x14ac:dyDescent="0.3">
      <c r="A2" s="16" t="s">
        <v>57</v>
      </c>
      <c r="B2" s="4" t="s">
        <v>22</v>
      </c>
      <c r="C2" t="str">
        <f>"Wohnort ("&amp;VLOOKUP(Reisekostenformular!D5,'ALT 2024_26'!A2:I279,3,FALSE)&amp;", "&amp;Reisekostenformular!D6&amp;")"</f>
        <v>Wohnort (wird automatisch bestimmt, Bitte Straße und Hausnummer angeben)</v>
      </c>
      <c r="D2" s="15" t="str">
        <f>VLOOKUP(Reisekostenformular!D5,'ALT 2024_26'!A2:I279,3,FALSE)</f>
        <v>wird automatisch bestimmt</v>
      </c>
      <c r="E2" s="16" t="s">
        <v>49</v>
      </c>
      <c r="F2" t="s">
        <v>45</v>
      </c>
      <c r="G2" s="4" t="s">
        <v>23</v>
      </c>
      <c r="H2" s="4" t="s">
        <v>10</v>
      </c>
      <c r="I2" s="4" t="s">
        <v>10</v>
      </c>
      <c r="J2">
        <v>1</v>
      </c>
      <c r="K2" s="16" t="str">
        <f>"Seminar "&amp;VLOOKUP(Reisekostenformular!D5,'ALT 2024_26'!$A$2:$I$171,4,FALSE)&amp;IF(VLOOKUP(Reisekostenformular!D5,'ALT 2024_26'!$A$2:$I$171,4,FALSE)="Freiburg"," (Oltmannsstr. 22)",IF(VLOOKUP(Reisekostenformular!D5,'ALT 2024_26'!$A$2:$I$171,4,FALSE)="Rottweil"," (Kameralamtsgasse 8)"))</f>
        <v>Seminar wird automatisch bestimmtFALSCH</v>
      </c>
      <c r="L2" s="16" t="str">
        <f>VLOOKUP(Reisekostenformular!D5,'ALT 2024_26'!$A$2:$I$171,4,FALSE)</f>
        <v>wird automatisch bestimmt</v>
      </c>
      <c r="M2" s="1">
        <f t="shared" ref="M2:M65" si="0">M1+1/96</f>
        <v>1.0416666666666666E-2</v>
      </c>
      <c r="N2" s="16" t="s">
        <v>62</v>
      </c>
      <c r="O2" s="36" t="s">
        <v>64</v>
      </c>
      <c r="P2" s="16" t="s">
        <v>65</v>
      </c>
      <c r="Q2" s="16" t="s">
        <v>70</v>
      </c>
      <c r="R2" s="58" t="s">
        <v>77</v>
      </c>
      <c r="S2" s="58" t="s">
        <v>78</v>
      </c>
    </row>
    <row r="3" spans="1:19" ht="13.8"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("&amp;VLOOKUP(Reisekostenformular!D5,'ALT 2024_26'!$A$1:$J$266,7,FALSE)&amp;")"</f>
        <v>Zweitfachschule (wird automatisch bestimmt)</v>
      </c>
      <c r="L3" s="16" t="str">
        <f>IFERROR(VLOOKUP(Reisekostenformular!D5,'ALT 2024_26'!$A$69:$J$171,6,FALSE),"-")</f>
        <v>-</v>
      </c>
      <c r="M3" s="1">
        <f t="shared" si="0"/>
        <v>2.0833333333333332E-2</v>
      </c>
      <c r="N3" s="16" t="s">
        <v>63</v>
      </c>
      <c r="O3" s="36" t="s">
        <v>66</v>
      </c>
      <c r="P3" s="16" t="s">
        <v>67</v>
      </c>
      <c r="Q3" s="16" t="s">
        <v>71</v>
      </c>
      <c r="R3" s="58" t="s">
        <v>79</v>
      </c>
      <c r="S3" s="58" t="s">
        <v>80</v>
      </c>
    </row>
    <row r="4" spans="1:19" ht="13.8" x14ac:dyDescent="0.3">
      <c r="A4" s="16" t="s">
        <v>55</v>
      </c>
      <c r="B4" s="4" t="s">
        <v>22</v>
      </c>
      <c r="C4" s="58" t="str">
        <f>"Zweitfachschule ("&amp;VLOOKUP(Reisekostenformular!D5,'ALT 2024_26'!$A$1:$J$266,7,FALSE)&amp;")"</f>
        <v>Zweitfachschule (wird automatisch bestimmt)</v>
      </c>
      <c r="D4" s="58" t="str">
        <f>VLOOKUP(Reisekostenformular!D5,'ALT 2024_26'!$A$1:$J$266,6,FALSE)</f>
        <v>wird automatisch bestimmt</v>
      </c>
      <c r="F4" s="4" t="s">
        <v>21</v>
      </c>
      <c r="G4" s="4" t="s">
        <v>24</v>
      </c>
      <c r="J4">
        <v>3</v>
      </c>
      <c r="K4" s="58" t="s">
        <v>94</v>
      </c>
      <c r="L4" s="16" t="s">
        <v>15</v>
      </c>
      <c r="M4" s="1">
        <f t="shared" si="0"/>
        <v>3.125E-2</v>
      </c>
      <c r="O4" s="36" t="s">
        <v>68</v>
      </c>
      <c r="P4" s="16" t="s">
        <v>69</v>
      </c>
      <c r="Q4" s="16" t="s">
        <v>72</v>
      </c>
    </row>
    <row r="5" spans="1:19" ht="13.8" x14ac:dyDescent="0.3">
      <c r="A5" s="16" t="s">
        <v>56</v>
      </c>
      <c r="B5" s="4" t="s">
        <v>22</v>
      </c>
      <c r="C5" s="4" t="s">
        <v>29</v>
      </c>
      <c r="D5" s="4"/>
      <c r="G5" s="4" t="s">
        <v>8</v>
      </c>
      <c r="J5">
        <v>4</v>
      </c>
      <c r="M5" s="1">
        <f t="shared" si="0"/>
        <v>4.1666666666666664E-2</v>
      </c>
      <c r="Q5" s="16" t="s">
        <v>73</v>
      </c>
    </row>
    <row r="6" spans="1:19" ht="13.8" x14ac:dyDescent="0.3">
      <c r="A6" s="16" t="s">
        <v>59</v>
      </c>
      <c r="B6" s="4" t="s">
        <v>22</v>
      </c>
      <c r="C6" s="4"/>
      <c r="D6" s="4"/>
      <c r="G6" s="4" t="s">
        <v>25</v>
      </c>
      <c r="J6">
        <v>5</v>
      </c>
      <c r="M6" s="1">
        <f t="shared" si="0"/>
        <v>5.2083333333333329E-2</v>
      </c>
      <c r="Q6" s="16" t="s">
        <v>74</v>
      </c>
    </row>
    <row r="7" spans="1:19" ht="13.8" x14ac:dyDescent="0.3">
      <c r="A7" s="16" t="s">
        <v>16</v>
      </c>
      <c r="B7" s="4" t="s">
        <v>22</v>
      </c>
      <c r="G7" s="4" t="s">
        <v>9</v>
      </c>
      <c r="M7" s="1">
        <f t="shared" si="0"/>
        <v>6.2499999999999993E-2</v>
      </c>
    </row>
    <row r="8" spans="1:19" ht="13.8" x14ac:dyDescent="0.3">
      <c r="A8" s="16"/>
      <c r="B8" s="4"/>
      <c r="G8" s="4" t="s">
        <v>27</v>
      </c>
      <c r="M8" s="1">
        <f t="shared" si="0"/>
        <v>7.2916666666666657E-2</v>
      </c>
    </row>
    <row r="9" spans="1:19" ht="13.8" x14ac:dyDescent="0.3">
      <c r="A9" s="16"/>
      <c r="G9" s="4" t="s">
        <v>26</v>
      </c>
      <c r="M9" s="1">
        <f t="shared" si="0"/>
        <v>8.3333333333333329E-2</v>
      </c>
    </row>
    <row r="10" spans="1:19" ht="13.8" x14ac:dyDescent="0.3">
      <c r="A10" s="15"/>
      <c r="B10" s="4"/>
      <c r="G10" s="4" t="s">
        <v>28</v>
      </c>
      <c r="M10" s="1">
        <f t="shared" si="0"/>
        <v>9.375E-2</v>
      </c>
    </row>
    <row r="11" spans="1:19" ht="13.8" x14ac:dyDescent="0.3">
      <c r="A11" s="15"/>
      <c r="B11" s="4"/>
      <c r="G11" s="4" t="s">
        <v>14</v>
      </c>
      <c r="M11" s="1">
        <f t="shared" si="0"/>
        <v>0.10416666666666667</v>
      </c>
    </row>
    <row r="12" spans="1:19" ht="13.8" x14ac:dyDescent="0.3">
      <c r="A12" s="58" t="s">
        <v>105</v>
      </c>
      <c r="B12" s="77" t="s">
        <v>108</v>
      </c>
      <c r="D12" s="58" t="s">
        <v>95</v>
      </c>
      <c r="M12" s="1">
        <f t="shared" si="0"/>
        <v>0.11458333333333334</v>
      </c>
    </row>
    <row r="13" spans="1:19" ht="13.8" x14ac:dyDescent="0.3">
      <c r="A13" s="58" t="s">
        <v>103</v>
      </c>
      <c r="B13" s="77" t="s">
        <v>110</v>
      </c>
      <c r="M13" s="1">
        <f t="shared" si="0"/>
        <v>0.125</v>
      </c>
    </row>
    <row r="14" spans="1:19" ht="13.8" x14ac:dyDescent="0.3">
      <c r="A14" s="58" t="s">
        <v>99</v>
      </c>
      <c r="B14" s="77" t="s">
        <v>109</v>
      </c>
      <c r="M14" s="1">
        <f t="shared" si="0"/>
        <v>0.13541666666666666</v>
      </c>
    </row>
    <row r="15" spans="1:19" ht="13.8" x14ac:dyDescent="0.3">
      <c r="A15" s="58" t="s">
        <v>100</v>
      </c>
      <c r="M15" s="1">
        <f t="shared" si="0"/>
        <v>0.14583333333333331</v>
      </c>
    </row>
    <row r="16" spans="1:19" ht="13.8" x14ac:dyDescent="0.3">
      <c r="A16" s="58" t="s">
        <v>104</v>
      </c>
      <c r="M16" s="1">
        <f t="shared" si="0"/>
        <v>0.15624999999999997</v>
      </c>
    </row>
    <row r="17" spans="4:13" ht="13.8" x14ac:dyDescent="0.3">
      <c r="M17" s="1">
        <f t="shared" si="0"/>
        <v>0.16666666666666663</v>
      </c>
    </row>
    <row r="18" spans="4:13" ht="13.8" x14ac:dyDescent="0.3">
      <c r="M18" s="1">
        <f t="shared" si="0"/>
        <v>0.17708333333333329</v>
      </c>
    </row>
    <row r="19" spans="4:13" ht="13.8" x14ac:dyDescent="0.3">
      <c r="M19" s="1">
        <f t="shared" si="0"/>
        <v>0.18749999999999994</v>
      </c>
    </row>
    <row r="20" spans="4:13" ht="13.8" x14ac:dyDescent="0.3">
      <c r="M20" s="1">
        <f t="shared" si="0"/>
        <v>0.1979166666666666</v>
      </c>
    </row>
    <row r="21" spans="4:13" ht="13.8" x14ac:dyDescent="0.3">
      <c r="M21" s="1">
        <f t="shared" si="0"/>
        <v>0.20833333333333326</v>
      </c>
    </row>
    <row r="22" spans="4:13" ht="13.8" x14ac:dyDescent="0.3">
      <c r="M22" s="1">
        <f t="shared" si="0"/>
        <v>0.21874999999999992</v>
      </c>
    </row>
    <row r="23" spans="4:13" ht="13.8" x14ac:dyDescent="0.3">
      <c r="M23" s="1">
        <f t="shared" si="0"/>
        <v>0.22916666666666657</v>
      </c>
    </row>
    <row r="24" spans="4:13" ht="13.8" x14ac:dyDescent="0.3">
      <c r="M24" s="1">
        <f t="shared" si="0"/>
        <v>0.23958333333333323</v>
      </c>
    </row>
    <row r="25" spans="4:13" ht="13.8" x14ac:dyDescent="0.3">
      <c r="M25" s="1">
        <f t="shared" si="0"/>
        <v>0.24999999999999989</v>
      </c>
    </row>
    <row r="26" spans="4:13" ht="13.8" x14ac:dyDescent="0.3">
      <c r="M26" s="1">
        <f t="shared" si="0"/>
        <v>0.26041666666666657</v>
      </c>
    </row>
    <row r="27" spans="4:13" ht="13.8" x14ac:dyDescent="0.3">
      <c r="M27" s="1">
        <f t="shared" si="0"/>
        <v>0.27083333333333326</v>
      </c>
    </row>
    <row r="28" spans="4:13" ht="13.8" x14ac:dyDescent="0.3">
      <c r="D28" s="77"/>
      <c r="M28" s="1">
        <f t="shared" si="0"/>
        <v>0.28124999999999994</v>
      </c>
    </row>
    <row r="29" spans="4:13" ht="13.8" x14ac:dyDescent="0.3">
      <c r="M29" s="1">
        <f t="shared" si="0"/>
        <v>0.29166666666666663</v>
      </c>
    </row>
    <row r="30" spans="4:13" ht="13.8" x14ac:dyDescent="0.3">
      <c r="M30" s="1">
        <f t="shared" si="0"/>
        <v>0.30208333333333331</v>
      </c>
    </row>
    <row r="31" spans="4:13" ht="13.8" x14ac:dyDescent="0.3">
      <c r="M31" s="1">
        <f t="shared" si="0"/>
        <v>0.3125</v>
      </c>
    </row>
    <row r="32" spans="4:13" ht="13.8" x14ac:dyDescent="0.3">
      <c r="M32" s="1">
        <f t="shared" si="0"/>
        <v>0.32291666666666669</v>
      </c>
    </row>
    <row r="33" spans="13:13" ht="13.8" x14ac:dyDescent="0.3">
      <c r="M33" s="1">
        <f t="shared" si="0"/>
        <v>0.33333333333333337</v>
      </c>
    </row>
    <row r="34" spans="13:13" ht="13.8" x14ac:dyDescent="0.3">
      <c r="M34" s="1">
        <f t="shared" si="0"/>
        <v>0.34375000000000006</v>
      </c>
    </row>
    <row r="35" spans="13:13" ht="13.8" x14ac:dyDescent="0.3">
      <c r="M35" s="1">
        <f t="shared" si="0"/>
        <v>0.35416666666666674</v>
      </c>
    </row>
    <row r="36" spans="13:13" ht="13.8" x14ac:dyDescent="0.3">
      <c r="M36" s="1">
        <f t="shared" si="0"/>
        <v>0.36458333333333343</v>
      </c>
    </row>
    <row r="37" spans="13:13" ht="13.8" x14ac:dyDescent="0.3">
      <c r="M37" s="1">
        <f t="shared" si="0"/>
        <v>0.37500000000000011</v>
      </c>
    </row>
    <row r="38" spans="13:13" ht="13.8" x14ac:dyDescent="0.3">
      <c r="M38" s="1">
        <f t="shared" si="0"/>
        <v>0.3854166666666668</v>
      </c>
    </row>
    <row r="39" spans="13:13" ht="13.8" x14ac:dyDescent="0.3">
      <c r="M39" s="1">
        <f t="shared" si="0"/>
        <v>0.39583333333333348</v>
      </c>
    </row>
    <row r="40" spans="13:13" ht="13.8" x14ac:dyDescent="0.3">
      <c r="M40" s="1">
        <f t="shared" si="0"/>
        <v>0.40625000000000017</v>
      </c>
    </row>
    <row r="41" spans="13:13" ht="13.8" x14ac:dyDescent="0.3">
      <c r="M41" s="1">
        <f t="shared" si="0"/>
        <v>0.41666666666666685</v>
      </c>
    </row>
    <row r="42" spans="13:13" ht="13.8" x14ac:dyDescent="0.3">
      <c r="M42" s="1">
        <f t="shared" si="0"/>
        <v>0.42708333333333354</v>
      </c>
    </row>
    <row r="43" spans="13:13" ht="13.8" x14ac:dyDescent="0.3">
      <c r="M43" s="1">
        <f t="shared" si="0"/>
        <v>0.43750000000000022</v>
      </c>
    </row>
    <row r="44" spans="13:13" ht="13.8" x14ac:dyDescent="0.3">
      <c r="M44" s="1">
        <f t="shared" si="0"/>
        <v>0.44791666666666691</v>
      </c>
    </row>
    <row r="45" spans="13:13" ht="13.8" x14ac:dyDescent="0.3">
      <c r="M45" s="1">
        <f t="shared" si="0"/>
        <v>0.45833333333333359</v>
      </c>
    </row>
    <row r="46" spans="13:13" ht="13.8" x14ac:dyDescent="0.3">
      <c r="M46" s="1">
        <f t="shared" si="0"/>
        <v>0.46875000000000028</v>
      </c>
    </row>
    <row r="47" spans="13:13" ht="13.8" x14ac:dyDescent="0.3">
      <c r="M47" s="1">
        <f t="shared" si="0"/>
        <v>0.47916666666666696</v>
      </c>
    </row>
    <row r="48" spans="13:13" ht="13.8" x14ac:dyDescent="0.3">
      <c r="M48" s="1">
        <f t="shared" si="0"/>
        <v>0.48958333333333365</v>
      </c>
    </row>
    <row r="49" spans="13:13" ht="13.8" x14ac:dyDescent="0.3">
      <c r="M49" s="1">
        <f t="shared" si="0"/>
        <v>0.50000000000000033</v>
      </c>
    </row>
    <row r="50" spans="13:13" ht="13.8" x14ac:dyDescent="0.3">
      <c r="M50" s="1">
        <f t="shared" si="0"/>
        <v>0.51041666666666696</v>
      </c>
    </row>
    <row r="51" spans="13:13" ht="13.8" x14ac:dyDescent="0.3">
      <c r="M51" s="1">
        <f t="shared" si="0"/>
        <v>0.52083333333333359</v>
      </c>
    </row>
    <row r="52" spans="13:13" ht="13.8" x14ac:dyDescent="0.3">
      <c r="M52" s="1">
        <f t="shared" si="0"/>
        <v>0.53125000000000022</v>
      </c>
    </row>
    <row r="53" spans="13:13" ht="13.8" x14ac:dyDescent="0.3">
      <c r="M53" s="1">
        <f t="shared" si="0"/>
        <v>0.54166666666666685</v>
      </c>
    </row>
    <row r="54" spans="13:13" ht="13.8" x14ac:dyDescent="0.3">
      <c r="M54" s="1">
        <f t="shared" si="0"/>
        <v>0.55208333333333348</v>
      </c>
    </row>
    <row r="55" spans="13:13" ht="13.8" x14ac:dyDescent="0.3">
      <c r="M55" s="1">
        <f t="shared" si="0"/>
        <v>0.56250000000000011</v>
      </c>
    </row>
    <row r="56" spans="13:13" ht="13.8" x14ac:dyDescent="0.3">
      <c r="M56" s="1">
        <f t="shared" si="0"/>
        <v>0.57291666666666674</v>
      </c>
    </row>
    <row r="57" spans="13:13" ht="13.8" x14ac:dyDescent="0.3">
      <c r="M57" s="1">
        <f t="shared" si="0"/>
        <v>0.58333333333333337</v>
      </c>
    </row>
    <row r="58" spans="13:13" ht="13.8" x14ac:dyDescent="0.3">
      <c r="M58" s="1">
        <f t="shared" si="0"/>
        <v>0.59375</v>
      </c>
    </row>
    <row r="59" spans="13:13" ht="13.8" x14ac:dyDescent="0.3">
      <c r="M59" s="1">
        <f t="shared" si="0"/>
        <v>0.60416666666666663</v>
      </c>
    </row>
    <row r="60" spans="13:13" ht="13.8" x14ac:dyDescent="0.3">
      <c r="M60" s="1">
        <f t="shared" si="0"/>
        <v>0.61458333333333326</v>
      </c>
    </row>
    <row r="61" spans="13:13" ht="13.8" x14ac:dyDescent="0.3">
      <c r="M61" s="1">
        <f t="shared" si="0"/>
        <v>0.62499999999999989</v>
      </c>
    </row>
    <row r="62" spans="13:13" ht="13.8" x14ac:dyDescent="0.3">
      <c r="M62" s="1">
        <f t="shared" si="0"/>
        <v>0.63541666666666652</v>
      </c>
    </row>
    <row r="63" spans="13:13" ht="13.8" x14ac:dyDescent="0.3">
      <c r="M63" s="1">
        <f t="shared" si="0"/>
        <v>0.64583333333333315</v>
      </c>
    </row>
    <row r="64" spans="13:13" ht="13.8" x14ac:dyDescent="0.3">
      <c r="M64" s="1">
        <f t="shared" si="0"/>
        <v>0.65624999999999978</v>
      </c>
    </row>
    <row r="65" spans="13:13" ht="13.8" x14ac:dyDescent="0.3">
      <c r="M65" s="1">
        <f t="shared" si="0"/>
        <v>0.66666666666666641</v>
      </c>
    </row>
    <row r="66" spans="13:13" ht="13.8" x14ac:dyDescent="0.3">
      <c r="M66" s="1">
        <f t="shared" ref="M66:M96" si="1">M65+1/96</f>
        <v>0.67708333333333304</v>
      </c>
    </row>
    <row r="67" spans="13:13" ht="13.8" x14ac:dyDescent="0.3">
      <c r="M67" s="1">
        <f t="shared" si="1"/>
        <v>0.68749999999999967</v>
      </c>
    </row>
    <row r="68" spans="13:13" ht="13.8" x14ac:dyDescent="0.3">
      <c r="M68" s="1">
        <f t="shared" si="1"/>
        <v>0.6979166666666663</v>
      </c>
    </row>
    <row r="69" spans="13:13" ht="13.8" x14ac:dyDescent="0.3">
      <c r="M69" s="1">
        <f t="shared" si="1"/>
        <v>0.70833333333333293</v>
      </c>
    </row>
    <row r="70" spans="13:13" ht="13.8" x14ac:dyDescent="0.3">
      <c r="M70" s="1">
        <f t="shared" si="1"/>
        <v>0.71874999999999956</v>
      </c>
    </row>
    <row r="71" spans="13:13" ht="13.8" x14ac:dyDescent="0.3">
      <c r="M71" s="1">
        <f t="shared" si="1"/>
        <v>0.72916666666666619</v>
      </c>
    </row>
    <row r="72" spans="13:13" ht="13.8" x14ac:dyDescent="0.3">
      <c r="M72" s="1">
        <f t="shared" si="1"/>
        <v>0.73958333333333282</v>
      </c>
    </row>
    <row r="73" spans="13:13" ht="13.8" x14ac:dyDescent="0.3">
      <c r="M73" s="1">
        <f t="shared" si="1"/>
        <v>0.74999999999999944</v>
      </c>
    </row>
    <row r="74" spans="13:13" ht="13.8" x14ac:dyDescent="0.3">
      <c r="M74" s="1">
        <f t="shared" si="1"/>
        <v>0.76041666666666607</v>
      </c>
    </row>
    <row r="75" spans="13:13" ht="13.8" x14ac:dyDescent="0.3">
      <c r="M75" s="1">
        <f t="shared" si="1"/>
        <v>0.7708333333333327</v>
      </c>
    </row>
    <row r="76" spans="13:13" ht="13.8" x14ac:dyDescent="0.3">
      <c r="M76" s="1">
        <f t="shared" si="1"/>
        <v>0.78124999999999933</v>
      </c>
    </row>
    <row r="77" spans="13:13" ht="13.8" x14ac:dyDescent="0.3">
      <c r="M77" s="1">
        <f t="shared" si="1"/>
        <v>0.79166666666666596</v>
      </c>
    </row>
    <row r="78" spans="13:13" ht="13.8" x14ac:dyDescent="0.3">
      <c r="M78" s="1">
        <f t="shared" si="1"/>
        <v>0.80208333333333259</v>
      </c>
    </row>
    <row r="79" spans="13:13" ht="13.8" x14ac:dyDescent="0.3">
      <c r="M79" s="1">
        <f t="shared" si="1"/>
        <v>0.81249999999999922</v>
      </c>
    </row>
    <row r="80" spans="13:13" ht="13.8" x14ac:dyDescent="0.3">
      <c r="M80" s="1">
        <f t="shared" si="1"/>
        <v>0.82291666666666585</v>
      </c>
    </row>
    <row r="81" spans="13:13" ht="13.8" x14ac:dyDescent="0.3">
      <c r="M81" s="1">
        <f t="shared" si="1"/>
        <v>0.83333333333333248</v>
      </c>
    </row>
    <row r="82" spans="13:13" ht="13.8" x14ac:dyDescent="0.3">
      <c r="M82" s="1">
        <f t="shared" si="1"/>
        <v>0.84374999999999911</v>
      </c>
    </row>
    <row r="83" spans="13:13" ht="13.8" x14ac:dyDescent="0.3">
      <c r="M83" s="1">
        <f t="shared" si="1"/>
        <v>0.85416666666666574</v>
      </c>
    </row>
    <row r="84" spans="13:13" ht="13.8" x14ac:dyDescent="0.3">
      <c r="M84" s="1">
        <f t="shared" si="1"/>
        <v>0.86458333333333237</v>
      </c>
    </row>
    <row r="85" spans="13:13" ht="13.8" x14ac:dyDescent="0.3">
      <c r="M85" s="1">
        <f t="shared" si="1"/>
        <v>0.874999999999999</v>
      </c>
    </row>
    <row r="86" spans="13:13" ht="13.8" x14ac:dyDescent="0.3">
      <c r="M86" s="1">
        <f t="shared" si="1"/>
        <v>0.88541666666666563</v>
      </c>
    </row>
    <row r="87" spans="13:13" ht="13.8" x14ac:dyDescent="0.3">
      <c r="M87" s="1">
        <f t="shared" si="1"/>
        <v>0.89583333333333226</v>
      </c>
    </row>
    <row r="88" spans="13:13" ht="13.8" x14ac:dyDescent="0.3">
      <c r="M88" s="1">
        <f t="shared" si="1"/>
        <v>0.90624999999999889</v>
      </c>
    </row>
    <row r="89" spans="13:13" ht="13.8" x14ac:dyDescent="0.3">
      <c r="M89" s="1">
        <f t="shared" si="1"/>
        <v>0.91666666666666552</v>
      </c>
    </row>
    <row r="90" spans="13:13" ht="13.8" x14ac:dyDescent="0.3">
      <c r="M90" s="1">
        <f t="shared" si="1"/>
        <v>0.92708333333333215</v>
      </c>
    </row>
    <row r="91" spans="13:13" ht="13.8" x14ac:dyDescent="0.3">
      <c r="M91" s="1">
        <f t="shared" si="1"/>
        <v>0.93749999999999878</v>
      </c>
    </row>
    <row r="92" spans="13:13" ht="13.8" x14ac:dyDescent="0.3">
      <c r="M92" s="1">
        <f t="shared" si="1"/>
        <v>0.94791666666666541</v>
      </c>
    </row>
    <row r="93" spans="13:13" ht="13.8" x14ac:dyDescent="0.3">
      <c r="M93" s="1">
        <f t="shared" si="1"/>
        <v>0.95833333333333204</v>
      </c>
    </row>
    <row r="94" spans="13:13" ht="13.8" x14ac:dyDescent="0.3">
      <c r="M94" s="1">
        <f t="shared" si="1"/>
        <v>0.96874999999999867</v>
      </c>
    </row>
    <row r="95" spans="13:13" ht="13.8" x14ac:dyDescent="0.3">
      <c r="M95" s="1">
        <f t="shared" si="1"/>
        <v>0.9791666666666653</v>
      </c>
    </row>
    <row r="96" spans="13:13" ht="13.8" x14ac:dyDescent="0.3">
      <c r="M96" s="1">
        <f t="shared" si="1"/>
        <v>0.98958333333333193</v>
      </c>
    </row>
    <row r="97" spans="13:13" ht="13.8" x14ac:dyDescent="0.3">
      <c r="M97" s="1"/>
    </row>
    <row r="98" spans="13:13" ht="13.8" x14ac:dyDescent="0.3">
      <c r="M98" s="1"/>
    </row>
    <row r="99" spans="13:13" ht="13.8"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ALT 2024_26</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Mazur, Karen (Seminar GYMSOP Freiburg)</cp:lastModifiedBy>
  <cp:lastPrinted>2019-07-04T09:41:11Z</cp:lastPrinted>
  <dcterms:created xsi:type="dcterms:W3CDTF">2003-11-19T09:12:54Z</dcterms:created>
  <dcterms:modified xsi:type="dcterms:W3CDTF">2024-09-18T08:06:36Z</dcterms:modified>
</cp:coreProperties>
</file>