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EXT\RM\"/>
    </mc:Choice>
  </mc:AlternateContent>
  <bookViews>
    <workbookView xWindow="0" yWindow="0" windowWidth="38400" windowHeight="16590" tabRatio="767" activeTab="2"/>
  </bookViews>
  <sheets>
    <sheet name="Reisekostenformular" sheetId="4" r:id="rId1"/>
    <sheet name="Kurzanleitung" sheetId="11" state="hidden" r:id="rId2"/>
    <sheet name="Tabelle3" sheetId="13" r:id="rId3"/>
    <sheet name="Tabelle4" sheetId="14" state="hidden" r:id="rId4"/>
  </sheets>
  <definedNames>
    <definedName name="_xlnm._FilterDatabase" localSheetId="2" hidden="1">Tabelle3!$A$2:$J$238</definedName>
  </definedNames>
  <calcPr calcId="162913" calcOnSave="0"/>
</workbook>
</file>

<file path=xl/calcChain.xml><?xml version="1.0" encoding="utf-8"?>
<calcChain xmlns="http://schemas.openxmlformats.org/spreadsheetml/2006/main">
  <c r="Y143" i="4" l="1"/>
  <c r="Y141" i="4"/>
  <c r="Y139" i="4"/>
  <c r="Y137" i="4"/>
  <c r="Y135" i="4"/>
  <c r="Y133" i="4"/>
  <c r="Y131" i="4"/>
  <c r="Y129" i="4"/>
  <c r="Y127" i="4"/>
  <c r="Y125" i="4"/>
  <c r="Y123" i="4"/>
  <c r="Y121" i="4"/>
  <c r="Y119" i="4"/>
  <c r="Y117" i="4"/>
  <c r="Y115" i="4"/>
  <c r="Y113" i="4"/>
  <c r="Y111" i="4"/>
  <c r="Y109" i="4"/>
  <c r="Y107" i="4"/>
  <c r="Y105" i="4"/>
  <c r="Y103" i="4"/>
  <c r="Y101" i="4"/>
  <c r="Y99" i="4"/>
  <c r="Y97" i="4"/>
  <c r="Y95" i="4"/>
  <c r="Y93" i="4"/>
  <c r="Y91" i="4"/>
  <c r="Y89" i="4"/>
  <c r="Y87" i="4"/>
  <c r="Y85" i="4"/>
  <c r="Y83" i="4"/>
  <c r="Y81" i="4"/>
  <c r="Y79" i="4"/>
  <c r="Y77" i="4"/>
  <c r="Y75" i="4"/>
  <c r="Y73" i="4"/>
  <c r="Y71" i="4"/>
  <c r="Y69" i="4"/>
  <c r="Y67" i="4"/>
  <c r="Y65" i="4"/>
  <c r="Y63" i="4"/>
  <c r="Y61" i="4"/>
  <c r="Y59" i="4"/>
  <c r="Y57" i="4"/>
  <c r="Y55" i="4"/>
  <c r="Y53" i="4"/>
  <c r="Y51" i="4"/>
  <c r="Y49" i="4"/>
  <c r="Y47" i="4"/>
  <c r="Y45" i="4"/>
  <c r="Y43" i="4"/>
  <c r="Y41" i="4"/>
  <c r="Y39" i="4"/>
  <c r="Y37" i="4"/>
  <c r="Y35" i="4"/>
  <c r="Y33" i="4"/>
  <c r="Y31" i="4"/>
  <c r="Y29" i="4"/>
  <c r="Y27" i="4"/>
  <c r="A13" i="4" l="1"/>
  <c r="A11" i="4"/>
  <c r="A9" i="4"/>
  <c r="E16" i="4"/>
  <c r="D16" i="4"/>
  <c r="K16" i="4"/>
  <c r="I16" i="4"/>
  <c r="Y72" i="4" s="1"/>
  <c r="O16" i="4"/>
  <c r="I15" i="4"/>
  <c r="Y142" i="4" l="1"/>
  <c r="Y134" i="4"/>
  <c r="Z128" i="4"/>
  <c r="Z112" i="4"/>
  <c r="Z102" i="4"/>
  <c r="Z86" i="4"/>
  <c r="Z70" i="4"/>
  <c r="Z54" i="4"/>
  <c r="Z134" i="4"/>
  <c r="Z142" i="4"/>
  <c r="Z122" i="4"/>
  <c r="Z116" i="4"/>
  <c r="Z88" i="4"/>
  <c r="Z56" i="4"/>
  <c r="Y124" i="4"/>
  <c r="Z114" i="4"/>
  <c r="Z106" i="4"/>
  <c r="Y90" i="4"/>
  <c r="Z80" i="4"/>
  <c r="Z74" i="4"/>
  <c r="Y58" i="4"/>
  <c r="Z48" i="4"/>
  <c r="Z98" i="4"/>
  <c r="Z82" i="4"/>
  <c r="Z66" i="4"/>
  <c r="Z50" i="4"/>
  <c r="Y104" i="4"/>
  <c r="Y136" i="4"/>
  <c r="Y126" i="4"/>
  <c r="Y118" i="4"/>
  <c r="Y108" i="4"/>
  <c r="Y100" i="4"/>
  <c r="Y92" i="4"/>
  <c r="Y84" i="4"/>
  <c r="Y76" i="4"/>
  <c r="Y68" i="4"/>
  <c r="Y60" i="4"/>
  <c r="Y52" i="4"/>
  <c r="AC142" i="4"/>
  <c r="AC138" i="4"/>
  <c r="AC134" i="4"/>
  <c r="AC130" i="4"/>
  <c r="AC126" i="4"/>
  <c r="AC122" i="4"/>
  <c r="AC118" i="4"/>
  <c r="AC114" i="4"/>
  <c r="AC110" i="4"/>
  <c r="AC106" i="4"/>
  <c r="AC102" i="4"/>
  <c r="AC98" i="4"/>
  <c r="AC94" i="4"/>
  <c r="AC90" i="4"/>
  <c r="AC86" i="4"/>
  <c r="AC82" i="4"/>
  <c r="AC78" i="4"/>
  <c r="AC74" i="4"/>
  <c r="AC70" i="4"/>
  <c r="AC66" i="4"/>
  <c r="AC62" i="4"/>
  <c r="AC58" i="4"/>
  <c r="AC54" i="4"/>
  <c r="AC50" i="4"/>
  <c r="AC46" i="4"/>
  <c r="AC42" i="4"/>
  <c r="AC38" i="4"/>
  <c r="AC34" i="4"/>
  <c r="AC30" i="4"/>
  <c r="AC26" i="4"/>
  <c r="Y140" i="4"/>
  <c r="Y138" i="4"/>
  <c r="Z136" i="4"/>
  <c r="Y130" i="4"/>
  <c r="Y128" i="4"/>
  <c r="Z126" i="4"/>
  <c r="Y114" i="4"/>
  <c r="Y112" i="4"/>
  <c r="Y110" i="4"/>
  <c r="Z108" i="4"/>
  <c r="Y96" i="4"/>
  <c r="Y80" i="4"/>
  <c r="Y48" i="4"/>
  <c r="Y46" i="4"/>
  <c r="AC136" i="4"/>
  <c r="AC128" i="4"/>
  <c r="AC120" i="4"/>
  <c r="AC112" i="4"/>
  <c r="AC104" i="4"/>
  <c r="AC96" i="4"/>
  <c r="AC88" i="4"/>
  <c r="AC80" i="4"/>
  <c r="AC72" i="4"/>
  <c r="AC64" i="4"/>
  <c r="AC56" i="4"/>
  <c r="AC48" i="4"/>
  <c r="AC40" i="4"/>
  <c r="AC32" i="4"/>
  <c r="AC24" i="4"/>
  <c r="Y120" i="4"/>
  <c r="Z118" i="4"/>
  <c r="Y102" i="4"/>
  <c r="Z100" i="4"/>
  <c r="Y86" i="4"/>
  <c r="Z84" i="4"/>
  <c r="Y70" i="4"/>
  <c r="Z68" i="4"/>
  <c r="Y54" i="4"/>
  <c r="Z52" i="4"/>
  <c r="AC140" i="4"/>
  <c r="AC132" i="4"/>
  <c r="AC124" i="4"/>
  <c r="AC116" i="4"/>
  <c r="AC108" i="4"/>
  <c r="AC100" i="4"/>
  <c r="AC92" i="4"/>
  <c r="AC84" i="4"/>
  <c r="AC76" i="4"/>
  <c r="AC68" i="4"/>
  <c r="AC60" i="4"/>
  <c r="AC52" i="4"/>
  <c r="AC44" i="4"/>
  <c r="AC36" i="4"/>
  <c r="AC28" i="4"/>
  <c r="Y94" i="4"/>
  <c r="Z92" i="4"/>
  <c r="Y78" i="4"/>
  <c r="Z76" i="4"/>
  <c r="Y64" i="4"/>
  <c r="Y62" i="4"/>
  <c r="Z60" i="4"/>
  <c r="Z138" i="4"/>
  <c r="Y132" i="4"/>
  <c r="Z120" i="4"/>
  <c r="Z110" i="4"/>
  <c r="Z94" i="4"/>
  <c r="Z78" i="4"/>
  <c r="Z62" i="4"/>
  <c r="Z46" i="4"/>
  <c r="Z132" i="4"/>
  <c r="Z130" i="4"/>
  <c r="Y116" i="4"/>
  <c r="Z104" i="4"/>
  <c r="Z72" i="4"/>
  <c r="Z140" i="4"/>
  <c r="Z124" i="4"/>
  <c r="Y106" i="4"/>
  <c r="Z96" i="4"/>
  <c r="Z90" i="4"/>
  <c r="Y74" i="4"/>
  <c r="Z64" i="4"/>
  <c r="Z58" i="4"/>
  <c r="Y98" i="4"/>
  <c r="Y82" i="4"/>
  <c r="Y66" i="4"/>
  <c r="Y50" i="4"/>
  <c r="Y122" i="4"/>
  <c r="Y88" i="4"/>
  <c r="Y56" i="4"/>
  <c r="Z40" i="4"/>
  <c r="Z34" i="4"/>
  <c r="Y42" i="4"/>
  <c r="Y32" i="4"/>
  <c r="Y44" i="4"/>
  <c r="Y36" i="4"/>
  <c r="Z28" i="4"/>
  <c r="Z42" i="4"/>
  <c r="Y34" i="4"/>
  <c r="Z44" i="4"/>
  <c r="Z36" i="4"/>
  <c r="Z30" i="4"/>
  <c r="Y38" i="4"/>
  <c r="Y28" i="4"/>
  <c r="Y40" i="4"/>
  <c r="Z32" i="4"/>
  <c r="Z38" i="4"/>
  <c r="Y30" i="4"/>
  <c r="A12" i="4"/>
  <c r="A10" i="4"/>
  <c r="M142" i="4"/>
  <c r="M143" i="4" s="1"/>
  <c r="M140" i="4"/>
  <c r="M141" i="4" s="1"/>
  <c r="M138" i="4"/>
  <c r="M139" i="4" s="1"/>
  <c r="M136" i="4"/>
  <c r="M137" i="4" s="1"/>
  <c r="M134" i="4"/>
  <c r="M135" i="4" s="1"/>
  <c r="M132" i="4"/>
  <c r="M133" i="4" s="1"/>
  <c r="M130" i="4"/>
  <c r="M131" i="4" s="1"/>
  <c r="M128" i="4"/>
  <c r="M129" i="4" s="1"/>
  <c r="M126" i="4"/>
  <c r="M127" i="4" s="1"/>
  <c r="M124" i="4"/>
  <c r="M125" i="4" s="1"/>
  <c r="M122" i="4"/>
  <c r="M123" i="4" s="1"/>
  <c r="M120" i="4"/>
  <c r="M121" i="4" s="1"/>
  <c r="M118" i="4"/>
  <c r="M119" i="4" s="1"/>
  <c r="M116" i="4"/>
  <c r="M117" i="4" s="1"/>
  <c r="M114" i="4"/>
  <c r="M115" i="4" s="1"/>
  <c r="M112" i="4"/>
  <c r="M113" i="4" s="1"/>
  <c r="M110" i="4"/>
  <c r="M111" i="4" s="1"/>
  <c r="M108" i="4"/>
  <c r="M109" i="4" s="1"/>
  <c r="M106" i="4"/>
  <c r="M107" i="4" s="1"/>
  <c r="M104" i="4"/>
  <c r="M105" i="4" s="1"/>
  <c r="M102" i="4"/>
  <c r="M103" i="4" s="1"/>
  <c r="M100" i="4"/>
  <c r="M101" i="4" s="1"/>
  <c r="M98" i="4"/>
  <c r="M99" i="4" s="1"/>
  <c r="M96" i="4"/>
  <c r="M97" i="4" s="1"/>
  <c r="M94" i="4"/>
  <c r="M95" i="4" s="1"/>
  <c r="M92" i="4"/>
  <c r="M93" i="4" s="1"/>
  <c r="M90" i="4"/>
  <c r="M91" i="4" s="1"/>
  <c r="M88" i="4"/>
  <c r="M89" i="4" s="1"/>
  <c r="M86" i="4"/>
  <c r="M87" i="4" s="1"/>
  <c r="M84" i="4"/>
  <c r="M85" i="4" s="1"/>
  <c r="M82" i="4"/>
  <c r="M83" i="4" s="1"/>
  <c r="M80" i="4"/>
  <c r="M81" i="4" s="1"/>
  <c r="M78" i="4"/>
  <c r="M79" i="4" s="1"/>
  <c r="M76" i="4"/>
  <c r="M77" i="4" s="1"/>
  <c r="M74" i="4"/>
  <c r="M75" i="4" s="1"/>
  <c r="M72" i="4"/>
  <c r="M73" i="4" s="1"/>
  <c r="M70" i="4"/>
  <c r="M71" i="4" s="1"/>
  <c r="M68" i="4"/>
  <c r="M69" i="4" s="1"/>
  <c r="M66" i="4"/>
  <c r="M67" i="4" s="1"/>
  <c r="M64" i="4"/>
  <c r="M65" i="4" s="1"/>
  <c r="M62" i="4"/>
  <c r="M63" i="4" s="1"/>
  <c r="M60" i="4"/>
  <c r="M61" i="4" s="1"/>
  <c r="M58" i="4"/>
  <c r="M59" i="4" s="1"/>
  <c r="M56" i="4"/>
  <c r="M57" i="4" s="1"/>
  <c r="M54" i="4"/>
  <c r="M55" i="4" s="1"/>
  <c r="M52" i="4"/>
  <c r="M53" i="4" s="1"/>
  <c r="M50" i="4"/>
  <c r="M51" i="4" s="1"/>
  <c r="M48" i="4"/>
  <c r="M49" i="4" s="1"/>
  <c r="M46" i="4"/>
  <c r="M47" i="4" s="1"/>
  <c r="M44" i="4"/>
  <c r="M45" i="4" s="1"/>
  <c r="M42" i="4"/>
  <c r="M43" i="4" s="1"/>
  <c r="M40" i="4"/>
  <c r="M41" i="4" s="1"/>
  <c r="M38" i="4"/>
  <c r="M39" i="4" s="1"/>
  <c r="M36" i="4"/>
  <c r="M37" i="4" s="1"/>
  <c r="M34" i="4"/>
  <c r="M35" i="4" s="1"/>
  <c r="M32" i="4"/>
  <c r="M33" i="4" s="1"/>
  <c r="M30" i="4"/>
  <c r="M31" i="4" s="1"/>
  <c r="M28" i="4"/>
  <c r="M29" i="4" s="1"/>
  <c r="M26" i="4"/>
  <c r="M27" i="4" s="1"/>
  <c r="M24" i="4"/>
  <c r="I3" i="4" l="1"/>
  <c r="AB142" i="4"/>
  <c r="AA142" i="4"/>
  <c r="AB140" i="4"/>
  <c r="AA140" i="4"/>
  <c r="AB138" i="4"/>
  <c r="AA138" i="4"/>
  <c r="AB136" i="4"/>
  <c r="AA136" i="4"/>
  <c r="AB134" i="4"/>
  <c r="AA134" i="4"/>
  <c r="AB132" i="4"/>
  <c r="AA132" i="4"/>
  <c r="AB130" i="4"/>
  <c r="AA130" i="4"/>
  <c r="AB128" i="4"/>
  <c r="AA128" i="4"/>
  <c r="AB126" i="4"/>
  <c r="AA126" i="4"/>
  <c r="AB124" i="4"/>
  <c r="AA124" i="4"/>
  <c r="AB122" i="4"/>
  <c r="AA122" i="4"/>
  <c r="AB120" i="4"/>
  <c r="AA120" i="4"/>
  <c r="AB118" i="4"/>
  <c r="AA118" i="4"/>
  <c r="AB116" i="4"/>
  <c r="AA116" i="4"/>
  <c r="AB114" i="4"/>
  <c r="AA114" i="4"/>
  <c r="AB112" i="4"/>
  <c r="AA112" i="4"/>
  <c r="AB110" i="4"/>
  <c r="AA110" i="4"/>
  <c r="AB108" i="4"/>
  <c r="AA108" i="4"/>
  <c r="AB106" i="4"/>
  <c r="AA106" i="4"/>
  <c r="AB104" i="4"/>
  <c r="AA104" i="4"/>
  <c r="AB102" i="4"/>
  <c r="AA102" i="4"/>
  <c r="AB100" i="4"/>
  <c r="AA100" i="4"/>
  <c r="AB98" i="4"/>
  <c r="AA98" i="4"/>
  <c r="AB96" i="4"/>
  <c r="AA96" i="4"/>
  <c r="AB94" i="4"/>
  <c r="AA94" i="4"/>
  <c r="AB92" i="4"/>
  <c r="AA92" i="4"/>
  <c r="AB90" i="4"/>
  <c r="AA90" i="4"/>
  <c r="AB88" i="4"/>
  <c r="AA88" i="4"/>
  <c r="AB86" i="4"/>
  <c r="AA86" i="4"/>
  <c r="AB84" i="4"/>
  <c r="AA84" i="4"/>
  <c r="AB82" i="4"/>
  <c r="AA82" i="4"/>
  <c r="AB80" i="4"/>
  <c r="AA80" i="4"/>
  <c r="AB78" i="4"/>
  <c r="AA78" i="4"/>
  <c r="AB76" i="4"/>
  <c r="AA76" i="4"/>
  <c r="AB74" i="4"/>
  <c r="AA74" i="4"/>
  <c r="AB72" i="4"/>
  <c r="AA72" i="4"/>
  <c r="AB70" i="4"/>
  <c r="AA70" i="4"/>
  <c r="AB68" i="4"/>
  <c r="AA68" i="4"/>
  <c r="AB66" i="4"/>
  <c r="AA66" i="4"/>
  <c r="AB64" i="4"/>
  <c r="AA64" i="4"/>
  <c r="AB62" i="4"/>
  <c r="AA62" i="4"/>
  <c r="AB60" i="4"/>
  <c r="AA60" i="4"/>
  <c r="AB58" i="4"/>
  <c r="AA58" i="4"/>
  <c r="AB56" i="4"/>
  <c r="AA56" i="4"/>
  <c r="AB54" i="4"/>
  <c r="AA54" i="4"/>
  <c r="AB52" i="4"/>
  <c r="AA52" i="4"/>
  <c r="AB50" i="4"/>
  <c r="AA50" i="4"/>
  <c r="AB48" i="4"/>
  <c r="AA48" i="4"/>
  <c r="AB46" i="4"/>
  <c r="AA46" i="4"/>
  <c r="AB44" i="4"/>
  <c r="AA44" i="4"/>
  <c r="AB42" i="4"/>
  <c r="AA42" i="4"/>
  <c r="AB40" i="4"/>
  <c r="AA40" i="4"/>
  <c r="AB38" i="4"/>
  <c r="AA38" i="4"/>
  <c r="AB36" i="4"/>
  <c r="AA36" i="4"/>
  <c r="AB34" i="4"/>
  <c r="AA34" i="4"/>
  <c r="AB32" i="4"/>
  <c r="AA32" i="4"/>
  <c r="AB30" i="4"/>
  <c r="AA30" i="4"/>
  <c r="AB28" i="4"/>
  <c r="AA28" i="4"/>
  <c r="AB26" i="4"/>
  <c r="AA26" i="4"/>
  <c r="Y12" i="4"/>
  <c r="Y11" i="4"/>
  <c r="Y25" i="4" l="1"/>
  <c r="AB24" i="4"/>
  <c r="AA24" i="4"/>
  <c r="C5" i="14" l="1"/>
  <c r="L4" i="14" l="1"/>
  <c r="D5" i="14"/>
  <c r="K4" i="14"/>
  <c r="A15" i="4" l="1"/>
  <c r="U15" i="4" l="1"/>
  <c r="B26" i="4" l="1"/>
  <c r="U26" i="4" s="1"/>
  <c r="Q144" i="4"/>
  <c r="N3" i="4" s="1"/>
  <c r="M2" i="14"/>
  <c r="M3" i="14" s="1"/>
  <c r="M4" i="14" s="1"/>
  <c r="M5" i="14" s="1"/>
  <c r="M6" i="14" s="1"/>
  <c r="M7" i="14" s="1"/>
  <c r="M8" i="14" s="1"/>
  <c r="M9" i="14" s="1"/>
  <c r="M10" i="14" s="1"/>
  <c r="M11" i="14" s="1"/>
  <c r="M12" i="14" s="1"/>
  <c r="M13" i="14" s="1"/>
  <c r="M14" i="14" s="1"/>
  <c r="M15" i="14" s="1"/>
  <c r="M16" i="14" s="1"/>
  <c r="M17" i="14" s="1"/>
  <c r="M18" i="14" s="1"/>
  <c r="M19" i="14" s="1"/>
  <c r="M20" i="14" s="1"/>
  <c r="M21" i="14" s="1"/>
  <c r="M22" i="14" s="1"/>
  <c r="M23" i="14" s="1"/>
  <c r="M24" i="14" s="1"/>
  <c r="M25" i="14" s="1"/>
  <c r="M26" i="14" s="1"/>
  <c r="M27" i="14" s="1"/>
  <c r="M28" i="14" s="1"/>
  <c r="M29" i="14" s="1"/>
  <c r="M30" i="14" s="1"/>
  <c r="M31" i="14" s="1"/>
  <c r="M32" i="14" s="1"/>
  <c r="M33" i="14" s="1"/>
  <c r="M34" i="14" s="1"/>
  <c r="M35" i="14" s="1"/>
  <c r="M36" i="14" s="1"/>
  <c r="M37" i="14" s="1"/>
  <c r="M38" i="14" s="1"/>
  <c r="M39" i="14" s="1"/>
  <c r="M40" i="14" s="1"/>
  <c r="M41" i="14" s="1"/>
  <c r="M42" i="14" s="1"/>
  <c r="M43" i="14" s="1"/>
  <c r="M44" i="14" s="1"/>
  <c r="M45" i="14" s="1"/>
  <c r="M46" i="14" s="1"/>
  <c r="M47" i="14" s="1"/>
  <c r="M48" i="14" s="1"/>
  <c r="M49" i="14" s="1"/>
  <c r="M50" i="14" s="1"/>
  <c r="M51" i="14" s="1"/>
  <c r="M52" i="14" s="1"/>
  <c r="M53" i="14" s="1"/>
  <c r="M54" i="14" s="1"/>
  <c r="M55" i="14" s="1"/>
  <c r="M56" i="14" s="1"/>
  <c r="M57" i="14" s="1"/>
  <c r="M58" i="14" s="1"/>
  <c r="M59" i="14" s="1"/>
  <c r="M60" i="14" s="1"/>
  <c r="M61" i="14" s="1"/>
  <c r="M62" i="14" s="1"/>
  <c r="M63" i="14" s="1"/>
  <c r="M64" i="14" s="1"/>
  <c r="M65" i="14" s="1"/>
  <c r="M66" i="14" s="1"/>
  <c r="M67" i="14" s="1"/>
  <c r="M68" i="14" s="1"/>
  <c r="M69" i="14" s="1"/>
  <c r="M70" i="14" s="1"/>
  <c r="M71" i="14" s="1"/>
  <c r="M72" i="14" s="1"/>
  <c r="M73" i="14" s="1"/>
  <c r="M74" i="14" s="1"/>
  <c r="M75" i="14" s="1"/>
  <c r="M76" i="14" s="1"/>
  <c r="M77" i="14" s="1"/>
  <c r="M78" i="14" s="1"/>
  <c r="M79" i="14" s="1"/>
  <c r="M80" i="14" s="1"/>
  <c r="M81" i="14" s="1"/>
  <c r="M82" i="14" s="1"/>
  <c r="M83" i="14" s="1"/>
  <c r="M84" i="14" s="1"/>
  <c r="M85" i="14" s="1"/>
  <c r="M86" i="14" s="1"/>
  <c r="M87" i="14" s="1"/>
  <c r="M88" i="14" s="1"/>
  <c r="M89" i="14" s="1"/>
  <c r="M90" i="14" s="1"/>
  <c r="M91" i="14" s="1"/>
  <c r="M92" i="14" s="1"/>
  <c r="M93" i="14" s="1"/>
  <c r="M94" i="14" s="1"/>
  <c r="M95" i="14" s="1"/>
  <c r="M96" i="14" s="1"/>
  <c r="K15" i="4" l="1"/>
  <c r="D2" i="14"/>
  <c r="C2" i="14" l="1"/>
  <c r="L3" i="14"/>
  <c r="D4" i="14"/>
  <c r="K3" i="14"/>
  <c r="C4" i="14"/>
  <c r="Y24" i="4" l="1"/>
  <c r="Y26" i="4"/>
  <c r="Z26" i="4"/>
  <c r="Z24" i="4"/>
  <c r="H142" i="4"/>
  <c r="L142" i="4" s="1"/>
  <c r="H140" i="4"/>
  <c r="L140" i="4" s="1"/>
  <c r="H138" i="4"/>
  <c r="L138" i="4" s="1"/>
  <c r="H136" i="4"/>
  <c r="L136" i="4" s="1"/>
  <c r="H134" i="4"/>
  <c r="L134" i="4" s="1"/>
  <c r="H132" i="4"/>
  <c r="L132" i="4" s="1"/>
  <c r="H130" i="4"/>
  <c r="L130" i="4" s="1"/>
  <c r="H128" i="4"/>
  <c r="L128" i="4" s="1"/>
  <c r="H126" i="4"/>
  <c r="L126" i="4" s="1"/>
  <c r="H124" i="4"/>
  <c r="L124" i="4" s="1"/>
  <c r="H122" i="4"/>
  <c r="L122" i="4" s="1"/>
  <c r="H120" i="4"/>
  <c r="L120" i="4" s="1"/>
  <c r="H118" i="4"/>
  <c r="L118" i="4" s="1"/>
  <c r="H116" i="4"/>
  <c r="L116" i="4" s="1"/>
  <c r="H114" i="4"/>
  <c r="L114" i="4" s="1"/>
  <c r="H112" i="4"/>
  <c r="L112" i="4" s="1"/>
  <c r="H110" i="4"/>
  <c r="L110" i="4" s="1"/>
  <c r="H108" i="4"/>
  <c r="L108" i="4" s="1"/>
  <c r="H106" i="4"/>
  <c r="L106" i="4" s="1"/>
  <c r="H104" i="4"/>
  <c r="L104" i="4" s="1"/>
  <c r="H102" i="4"/>
  <c r="L102" i="4" s="1"/>
  <c r="H100" i="4"/>
  <c r="L100" i="4" s="1"/>
  <c r="H98" i="4"/>
  <c r="L98" i="4" s="1"/>
  <c r="H96" i="4"/>
  <c r="L96" i="4" s="1"/>
  <c r="H94" i="4"/>
  <c r="L94" i="4" s="1"/>
  <c r="H92" i="4"/>
  <c r="L92" i="4" s="1"/>
  <c r="H90" i="4"/>
  <c r="L90" i="4" s="1"/>
  <c r="H88" i="4"/>
  <c r="L88" i="4" s="1"/>
  <c r="H86" i="4"/>
  <c r="L86" i="4" s="1"/>
  <c r="H84" i="4"/>
  <c r="L84" i="4" s="1"/>
  <c r="H82" i="4"/>
  <c r="L82" i="4" s="1"/>
  <c r="H80" i="4"/>
  <c r="L80" i="4" s="1"/>
  <c r="H78" i="4"/>
  <c r="L78" i="4" s="1"/>
  <c r="H76" i="4"/>
  <c r="L76" i="4" s="1"/>
  <c r="H74" i="4"/>
  <c r="L74" i="4" s="1"/>
  <c r="H72" i="4"/>
  <c r="L72" i="4" s="1"/>
  <c r="H70" i="4"/>
  <c r="L70" i="4" s="1"/>
  <c r="H68" i="4"/>
  <c r="L68" i="4" s="1"/>
  <c r="H66" i="4"/>
  <c r="L66" i="4" s="1"/>
  <c r="H64" i="4"/>
  <c r="L64" i="4" s="1"/>
  <c r="H62" i="4"/>
  <c r="L62" i="4" s="1"/>
  <c r="H60" i="4"/>
  <c r="L60" i="4" s="1"/>
  <c r="H58" i="4"/>
  <c r="L58" i="4" s="1"/>
  <c r="H56" i="4"/>
  <c r="L56" i="4" s="1"/>
  <c r="H54" i="4"/>
  <c r="L54" i="4" s="1"/>
  <c r="H52" i="4"/>
  <c r="L52" i="4" s="1"/>
  <c r="H50" i="4"/>
  <c r="L50" i="4" s="1"/>
  <c r="H48" i="4"/>
  <c r="L48" i="4" s="1"/>
  <c r="H46" i="4"/>
  <c r="L46" i="4" s="1"/>
  <c r="H44" i="4"/>
  <c r="L44" i="4" s="1"/>
  <c r="H42" i="4"/>
  <c r="L42" i="4" s="1"/>
  <c r="H40" i="4"/>
  <c r="L40" i="4" s="1"/>
  <c r="H38" i="4"/>
  <c r="L38" i="4" s="1"/>
  <c r="H36" i="4"/>
  <c r="L36" i="4" s="1"/>
  <c r="H34" i="4"/>
  <c r="L34" i="4" s="1"/>
  <c r="H32" i="4"/>
  <c r="L32" i="4" s="1"/>
  <c r="H30" i="4"/>
  <c r="L30" i="4" s="1"/>
  <c r="H28" i="4"/>
  <c r="L28" i="4" s="1"/>
  <c r="H26" i="4"/>
  <c r="H24" i="4"/>
  <c r="L24" i="4" s="1"/>
  <c r="M25" i="4" s="1"/>
  <c r="I8" i="4"/>
  <c r="L26" i="4" l="1"/>
  <c r="X26" i="4"/>
  <c r="S26" i="4" s="1"/>
  <c r="W26" i="4"/>
  <c r="A20" i="4"/>
  <c r="T26" i="4" l="1"/>
  <c r="V15" i="4"/>
  <c r="V26" i="4" l="1"/>
  <c r="A19" i="4"/>
  <c r="B142" i="4"/>
  <c r="U142" i="4" s="1"/>
  <c r="B140" i="4"/>
  <c r="U140" i="4" s="1"/>
  <c r="B138" i="4"/>
  <c r="U138" i="4" s="1"/>
  <c r="B136" i="4"/>
  <c r="U136" i="4" s="1"/>
  <c r="B134" i="4"/>
  <c r="U134" i="4" s="1"/>
  <c r="B132" i="4"/>
  <c r="U132" i="4" s="1"/>
  <c r="B130" i="4"/>
  <c r="U130" i="4" s="1"/>
  <c r="B128" i="4"/>
  <c r="U128" i="4" s="1"/>
  <c r="B126" i="4"/>
  <c r="U126" i="4" s="1"/>
  <c r="B124" i="4"/>
  <c r="U124" i="4" s="1"/>
  <c r="B122" i="4"/>
  <c r="U122" i="4" s="1"/>
  <c r="B120" i="4"/>
  <c r="U120" i="4" s="1"/>
  <c r="B118" i="4"/>
  <c r="U118" i="4" s="1"/>
  <c r="B116" i="4"/>
  <c r="U116" i="4" s="1"/>
  <c r="B114" i="4"/>
  <c r="U114" i="4" s="1"/>
  <c r="B112" i="4"/>
  <c r="U112" i="4" s="1"/>
  <c r="B110" i="4"/>
  <c r="U110" i="4" s="1"/>
  <c r="B108" i="4"/>
  <c r="U108" i="4" s="1"/>
  <c r="B106" i="4"/>
  <c r="U106" i="4" s="1"/>
  <c r="B104" i="4"/>
  <c r="U104" i="4" s="1"/>
  <c r="B102" i="4"/>
  <c r="U102" i="4" s="1"/>
  <c r="B100" i="4"/>
  <c r="U100" i="4" s="1"/>
  <c r="B98" i="4"/>
  <c r="U98" i="4" s="1"/>
  <c r="B96" i="4"/>
  <c r="U96" i="4" s="1"/>
  <c r="B94" i="4"/>
  <c r="U94" i="4" s="1"/>
  <c r="B92" i="4"/>
  <c r="U92" i="4" s="1"/>
  <c r="B90" i="4"/>
  <c r="U90" i="4" s="1"/>
  <c r="B88" i="4"/>
  <c r="U88" i="4" s="1"/>
  <c r="B86" i="4"/>
  <c r="U86" i="4" s="1"/>
  <c r="B84" i="4"/>
  <c r="U84" i="4" s="1"/>
  <c r="B82" i="4"/>
  <c r="U82" i="4" s="1"/>
  <c r="B80" i="4"/>
  <c r="U80" i="4" s="1"/>
  <c r="B78" i="4"/>
  <c r="U78" i="4" s="1"/>
  <c r="B76" i="4"/>
  <c r="U76" i="4" s="1"/>
  <c r="B74" i="4"/>
  <c r="U74" i="4" s="1"/>
  <c r="B72" i="4"/>
  <c r="U72" i="4" s="1"/>
  <c r="B70" i="4"/>
  <c r="U70" i="4" s="1"/>
  <c r="B68" i="4"/>
  <c r="U68" i="4" s="1"/>
  <c r="B66" i="4"/>
  <c r="U66" i="4" s="1"/>
  <c r="B64" i="4"/>
  <c r="U64" i="4" s="1"/>
  <c r="B62" i="4"/>
  <c r="U62" i="4" s="1"/>
  <c r="B60" i="4"/>
  <c r="U60" i="4" s="1"/>
  <c r="B58" i="4"/>
  <c r="U58" i="4" s="1"/>
  <c r="B56" i="4"/>
  <c r="U56" i="4" s="1"/>
  <c r="B54" i="4"/>
  <c r="U54" i="4" s="1"/>
  <c r="B52" i="4"/>
  <c r="U52" i="4" s="1"/>
  <c r="B50" i="4"/>
  <c r="U50" i="4" s="1"/>
  <c r="B48" i="4"/>
  <c r="U48" i="4" s="1"/>
  <c r="B46" i="4"/>
  <c r="U46" i="4" s="1"/>
  <c r="B44" i="4"/>
  <c r="U44" i="4" s="1"/>
  <c r="B42" i="4"/>
  <c r="U42" i="4" s="1"/>
  <c r="B40" i="4"/>
  <c r="U40" i="4" s="1"/>
  <c r="B38" i="4"/>
  <c r="U38" i="4" s="1"/>
  <c r="B36" i="4"/>
  <c r="U36" i="4" s="1"/>
  <c r="B34" i="4"/>
  <c r="U34" i="4" s="1"/>
  <c r="B32" i="4"/>
  <c r="U32" i="4" s="1"/>
  <c r="B30" i="4"/>
  <c r="U30" i="4" s="1"/>
  <c r="B28" i="4"/>
  <c r="U28" i="4" s="1"/>
  <c r="W124" i="4" l="1"/>
  <c r="T124" i="4" s="1"/>
  <c r="V124" i="4" s="1"/>
  <c r="X124" i="4"/>
  <c r="S124" i="4" s="1"/>
  <c r="W128" i="4"/>
  <c r="T128" i="4" s="1"/>
  <c r="V128" i="4" s="1"/>
  <c r="X128" i="4"/>
  <c r="S128" i="4" s="1"/>
  <c r="W132" i="4"/>
  <c r="T132" i="4" s="1"/>
  <c r="V132" i="4" s="1"/>
  <c r="X132" i="4"/>
  <c r="S132" i="4" s="1"/>
  <c r="W136" i="4"/>
  <c r="T136" i="4" s="1"/>
  <c r="V136" i="4" s="1"/>
  <c r="X136" i="4"/>
  <c r="S136" i="4" s="1"/>
  <c r="W140" i="4"/>
  <c r="T140" i="4" s="1"/>
  <c r="V140" i="4" s="1"/>
  <c r="X140" i="4"/>
  <c r="S140" i="4" s="1"/>
  <c r="X126" i="4"/>
  <c r="S126" i="4" s="1"/>
  <c r="W126" i="4"/>
  <c r="T126" i="4" s="1"/>
  <c r="V126" i="4" s="1"/>
  <c r="X130" i="4"/>
  <c r="S130" i="4" s="1"/>
  <c r="W130" i="4"/>
  <c r="T130" i="4" s="1"/>
  <c r="V130" i="4" s="1"/>
  <c r="X134" i="4"/>
  <c r="S134" i="4" s="1"/>
  <c r="W134" i="4"/>
  <c r="T134" i="4" s="1"/>
  <c r="V134" i="4" s="1"/>
  <c r="X138" i="4"/>
  <c r="S138" i="4" s="1"/>
  <c r="W138" i="4"/>
  <c r="T138" i="4" s="1"/>
  <c r="V138" i="4" s="1"/>
  <c r="X142" i="4"/>
  <c r="S142" i="4" s="1"/>
  <c r="W142" i="4"/>
  <c r="T142" i="4" s="1"/>
  <c r="V142" i="4" s="1"/>
  <c r="W104" i="4"/>
  <c r="T104" i="4" s="1"/>
  <c r="V104" i="4" s="1"/>
  <c r="X104" i="4"/>
  <c r="S104" i="4" s="1"/>
  <c r="W116" i="4"/>
  <c r="T116" i="4" s="1"/>
  <c r="V116" i="4" s="1"/>
  <c r="X116" i="4"/>
  <c r="S116" i="4" s="1"/>
  <c r="X106" i="4"/>
  <c r="S106" i="4" s="1"/>
  <c r="W106" i="4"/>
  <c r="T106" i="4" s="1"/>
  <c r="V106" i="4" s="1"/>
  <c r="X110" i="4"/>
  <c r="S110" i="4" s="1"/>
  <c r="W110" i="4"/>
  <c r="T110" i="4" s="1"/>
  <c r="V110" i="4" s="1"/>
  <c r="X114" i="4"/>
  <c r="S114" i="4" s="1"/>
  <c r="W114" i="4"/>
  <c r="T114" i="4" s="1"/>
  <c r="V114" i="4" s="1"/>
  <c r="X118" i="4"/>
  <c r="S118" i="4" s="1"/>
  <c r="W118" i="4"/>
  <c r="T118" i="4" s="1"/>
  <c r="V118" i="4" s="1"/>
  <c r="X122" i="4"/>
  <c r="S122" i="4" s="1"/>
  <c r="W122" i="4"/>
  <c r="T122" i="4" s="1"/>
  <c r="V122" i="4" s="1"/>
  <c r="W108" i="4"/>
  <c r="T108" i="4" s="1"/>
  <c r="V108" i="4" s="1"/>
  <c r="X108" i="4"/>
  <c r="S108" i="4" s="1"/>
  <c r="W112" i="4"/>
  <c r="T112" i="4" s="1"/>
  <c r="V112" i="4" s="1"/>
  <c r="X112" i="4"/>
  <c r="S112" i="4" s="1"/>
  <c r="W120" i="4"/>
  <c r="T120" i="4" s="1"/>
  <c r="V120" i="4" s="1"/>
  <c r="X120" i="4"/>
  <c r="S120" i="4" s="1"/>
  <c r="W84" i="4"/>
  <c r="T84" i="4" s="1"/>
  <c r="V84" i="4" s="1"/>
  <c r="X84" i="4"/>
  <c r="S84" i="4" s="1"/>
  <c r="W88" i="4"/>
  <c r="T88" i="4" s="1"/>
  <c r="V88" i="4" s="1"/>
  <c r="X88" i="4"/>
  <c r="S88" i="4" s="1"/>
  <c r="W92" i="4"/>
  <c r="T92" i="4" s="1"/>
  <c r="V92" i="4" s="1"/>
  <c r="X92" i="4"/>
  <c r="S92" i="4" s="1"/>
  <c r="W100" i="4"/>
  <c r="T100" i="4" s="1"/>
  <c r="V100" i="4" s="1"/>
  <c r="X100" i="4"/>
  <c r="S100" i="4" s="1"/>
  <c r="X86" i="4"/>
  <c r="S86" i="4" s="1"/>
  <c r="W86" i="4"/>
  <c r="T86" i="4" s="1"/>
  <c r="V86" i="4" s="1"/>
  <c r="X90" i="4"/>
  <c r="S90" i="4" s="1"/>
  <c r="W90" i="4"/>
  <c r="T90" i="4" s="1"/>
  <c r="V90" i="4" s="1"/>
  <c r="X94" i="4"/>
  <c r="S94" i="4" s="1"/>
  <c r="W94" i="4"/>
  <c r="T94" i="4" s="1"/>
  <c r="V94" i="4" s="1"/>
  <c r="X98" i="4"/>
  <c r="S98" i="4" s="1"/>
  <c r="W98" i="4"/>
  <c r="T98" i="4" s="1"/>
  <c r="V98" i="4" s="1"/>
  <c r="X102" i="4"/>
  <c r="S102" i="4" s="1"/>
  <c r="W102" i="4"/>
  <c r="T102" i="4" s="1"/>
  <c r="V102" i="4" s="1"/>
  <c r="W96" i="4"/>
  <c r="T96" i="4" s="1"/>
  <c r="V96" i="4" s="1"/>
  <c r="X96" i="4"/>
  <c r="S96" i="4" s="1"/>
  <c r="X64" i="4"/>
  <c r="S64" i="4" s="1"/>
  <c r="W64" i="4"/>
  <c r="T64" i="4" s="1"/>
  <c r="V64" i="4" s="1"/>
  <c r="W68" i="4"/>
  <c r="T68" i="4" s="1"/>
  <c r="V68" i="4" s="1"/>
  <c r="X68" i="4"/>
  <c r="S68" i="4" s="1"/>
  <c r="W72" i="4"/>
  <c r="T72" i="4" s="1"/>
  <c r="V72" i="4" s="1"/>
  <c r="X72" i="4"/>
  <c r="S72" i="4" s="1"/>
  <c r="W76" i="4"/>
  <c r="T76" i="4" s="1"/>
  <c r="V76" i="4" s="1"/>
  <c r="X76" i="4"/>
  <c r="S76" i="4" s="1"/>
  <c r="X66" i="4"/>
  <c r="S66" i="4" s="1"/>
  <c r="W66" i="4"/>
  <c r="T66" i="4" s="1"/>
  <c r="V66" i="4" s="1"/>
  <c r="X70" i="4"/>
  <c r="S70" i="4" s="1"/>
  <c r="W70" i="4"/>
  <c r="T70" i="4" s="1"/>
  <c r="V70" i="4" s="1"/>
  <c r="X74" i="4"/>
  <c r="S74" i="4" s="1"/>
  <c r="W74" i="4"/>
  <c r="T74" i="4" s="1"/>
  <c r="V74" i="4" s="1"/>
  <c r="X78" i="4"/>
  <c r="S78" i="4" s="1"/>
  <c r="W78" i="4"/>
  <c r="T78" i="4" s="1"/>
  <c r="V78" i="4" s="1"/>
  <c r="X82" i="4"/>
  <c r="S82" i="4" s="1"/>
  <c r="W82" i="4"/>
  <c r="T82" i="4" s="1"/>
  <c r="V82" i="4" s="1"/>
  <c r="W80" i="4"/>
  <c r="T80" i="4" s="1"/>
  <c r="V80" i="4" s="1"/>
  <c r="X80" i="4"/>
  <c r="S80" i="4" s="1"/>
  <c r="W48" i="4"/>
  <c r="T48" i="4" s="1"/>
  <c r="V48" i="4" s="1"/>
  <c r="X48" i="4"/>
  <c r="S48" i="4" s="1"/>
  <c r="W56" i="4"/>
  <c r="T56" i="4" s="1"/>
  <c r="V56" i="4" s="1"/>
  <c r="X56" i="4"/>
  <c r="S56" i="4" s="1"/>
  <c r="X46" i="4"/>
  <c r="S46" i="4" s="1"/>
  <c r="W46" i="4"/>
  <c r="T46" i="4" s="1"/>
  <c r="V46" i="4" s="1"/>
  <c r="X50" i="4"/>
  <c r="S50" i="4" s="1"/>
  <c r="W50" i="4"/>
  <c r="T50" i="4" s="1"/>
  <c r="V50" i="4" s="1"/>
  <c r="X54" i="4"/>
  <c r="S54" i="4" s="1"/>
  <c r="W54" i="4"/>
  <c r="T54" i="4" s="1"/>
  <c r="V54" i="4" s="1"/>
  <c r="X58" i="4"/>
  <c r="S58" i="4" s="1"/>
  <c r="W58" i="4"/>
  <c r="T58" i="4" s="1"/>
  <c r="V58" i="4" s="1"/>
  <c r="X62" i="4"/>
  <c r="S62" i="4" s="1"/>
  <c r="W62" i="4"/>
  <c r="T62" i="4" s="1"/>
  <c r="V62" i="4" s="1"/>
  <c r="W44" i="4"/>
  <c r="T44" i="4" s="1"/>
  <c r="V44" i="4" s="1"/>
  <c r="X44" i="4"/>
  <c r="S44" i="4" s="1"/>
  <c r="W52" i="4"/>
  <c r="T52" i="4" s="1"/>
  <c r="V52" i="4" s="1"/>
  <c r="X52" i="4"/>
  <c r="S52" i="4" s="1"/>
  <c r="W60" i="4"/>
  <c r="T60" i="4" s="1"/>
  <c r="V60" i="4" s="1"/>
  <c r="X60" i="4"/>
  <c r="S60" i="4" s="1"/>
  <c r="W36" i="4"/>
  <c r="T36" i="4" s="1"/>
  <c r="V36" i="4" s="1"/>
  <c r="X36" i="4"/>
  <c r="S36" i="4" s="1"/>
  <c r="X34" i="4"/>
  <c r="S34" i="4" s="1"/>
  <c r="W34" i="4"/>
  <c r="T34" i="4" s="1"/>
  <c r="V34" i="4" s="1"/>
  <c r="X38" i="4"/>
  <c r="S38" i="4" s="1"/>
  <c r="W38" i="4"/>
  <c r="T38" i="4" s="1"/>
  <c r="V38" i="4" s="1"/>
  <c r="X42" i="4"/>
  <c r="S42" i="4" s="1"/>
  <c r="W42" i="4"/>
  <c r="T42" i="4" s="1"/>
  <c r="V42" i="4" s="1"/>
  <c r="W40" i="4"/>
  <c r="T40" i="4" s="1"/>
  <c r="V40" i="4" s="1"/>
  <c r="X40" i="4"/>
  <c r="S40" i="4" s="1"/>
  <c r="W32" i="4"/>
  <c r="T32" i="4" s="1"/>
  <c r="V32" i="4" s="1"/>
  <c r="X32" i="4"/>
  <c r="S32" i="4" s="1"/>
  <c r="X30" i="4"/>
  <c r="S30" i="4" s="1"/>
  <c r="W30" i="4"/>
  <c r="T30" i="4" s="1"/>
  <c r="V30" i="4" s="1"/>
  <c r="X28" i="4"/>
  <c r="S28" i="4" s="1"/>
  <c r="W28" i="4"/>
  <c r="T28" i="4" s="1"/>
  <c r="V28" i="4" s="1"/>
  <c r="B24" i="4" l="1"/>
  <c r="U24" i="4" s="1"/>
  <c r="L144" i="4"/>
  <c r="X24" i="4" l="1"/>
  <c r="S24" i="4" s="1"/>
  <c r="W24" i="4"/>
  <c r="T24" i="4" l="1"/>
  <c r="A18" i="4"/>
  <c r="A17" i="4" s="1"/>
  <c r="V24" i="4" l="1"/>
  <c r="V144" i="4" l="1"/>
  <c r="F3" i="4" s="1"/>
</calcChain>
</file>

<file path=xl/sharedStrings.xml><?xml version="1.0" encoding="utf-8"?>
<sst xmlns="http://schemas.openxmlformats.org/spreadsheetml/2006/main" count="749" uniqueCount="309">
  <si>
    <t>Summe</t>
  </si>
  <si>
    <t>Auszahlungsbetrag</t>
  </si>
  <si>
    <t>Tagegeld</t>
  </si>
  <si>
    <t>Name</t>
  </si>
  <si>
    <t>Beginn</t>
  </si>
  <si>
    <t>Reise</t>
  </si>
  <si>
    <t>Ende</t>
  </si>
  <si>
    <t>Mitfahrer</t>
  </si>
  <si>
    <t>Wo.- tag</t>
  </si>
  <si>
    <t>Summe km</t>
  </si>
  <si>
    <t>Kreditinstitut</t>
  </si>
  <si>
    <t>StR</t>
  </si>
  <si>
    <t>OStR</t>
  </si>
  <si>
    <t>StD</t>
  </si>
  <si>
    <t>ja</t>
  </si>
  <si>
    <t>nein</t>
  </si>
  <si>
    <t>Sonst. Kosten</t>
  </si>
  <si>
    <t>Datum (dd.mm.jj)</t>
  </si>
  <si>
    <t>gefahrene km-Zahl</t>
  </si>
  <si>
    <t>Prof.</t>
  </si>
  <si>
    <t>Freiburg</t>
  </si>
  <si>
    <t>sonstiges (bitte unter Bemerkungen eintragen)</t>
  </si>
  <si>
    <t>bitte auswählen</t>
  </si>
  <si>
    <t>nur hin</t>
  </si>
  <si>
    <t>Start</t>
  </si>
  <si>
    <t>Lahr</t>
  </si>
  <si>
    <t>Seminar Freiburg</t>
  </si>
  <si>
    <t>hin o. hin u. zur.</t>
  </si>
  <si>
    <t>ggf. auswählen</t>
  </si>
  <si>
    <t>nur zurück</t>
  </si>
  <si>
    <t>Seminar</t>
  </si>
  <si>
    <t>StR'in</t>
  </si>
  <si>
    <t>OStR'in</t>
  </si>
  <si>
    <t>StD'in</t>
  </si>
  <si>
    <t>OStD</t>
  </si>
  <si>
    <t>OStD'in</t>
  </si>
  <si>
    <t>Prof.'in</t>
  </si>
  <si>
    <t>sonstiger Ort (bitte unter Bemerkung eintragen)</t>
  </si>
  <si>
    <t>Ziel (Geschäftsort)</t>
  </si>
  <si>
    <t>DB/ÖPNV/Carsharing/Parkkosten</t>
  </si>
  <si>
    <t>Nr.</t>
  </si>
  <si>
    <t>Name:</t>
  </si>
  <si>
    <t>Wohnort:</t>
  </si>
  <si>
    <t>wird automatisch bestimmt</t>
  </si>
  <si>
    <t>Dienstort:</t>
  </si>
  <si>
    <t>Datum:</t>
  </si>
  <si>
    <t>Wegstrecken-
entschädi-
gung</t>
  </si>
  <si>
    <t>Zeitraum:</t>
  </si>
  <si>
    <t xml:space="preserve">IBAN </t>
  </si>
  <si>
    <t>BIC</t>
  </si>
  <si>
    <t>Bemerkungen:</t>
  </si>
  <si>
    <t>Gesamtbetrag der Reisekostenabrechnung:</t>
  </si>
  <si>
    <t>Anleitung Reisekostenformular</t>
  </si>
  <si>
    <t>Version 1</t>
  </si>
  <si>
    <t>Schritt 1 (Einmalige Eingabe der persönlichen Daten)</t>
  </si>
  <si>
    <t>hin und zurück</t>
  </si>
  <si>
    <t xml:space="preserve">Hinweise </t>
  </si>
  <si>
    <t xml:space="preserve">Bei den weiteren Fahrten können Sie in gleicher Weise verfahren.
Tipp: Angaben, die bei allen oder mehreren Fahrten gleich sind (z. B. Abfahrt vom Wohnort, "hin und zurück" oder trifftiger Grund...), können durch Kopieren und Einfügen schnell übertragen.  </t>
  </si>
  <si>
    <t>Materialmitnahme</t>
  </si>
  <si>
    <t>Zeitersparnis</t>
  </si>
  <si>
    <t>vollständig ausgefüllt</t>
  </si>
  <si>
    <t>Geschäftsort ist Dienst oder Wohnort</t>
  </si>
  <si>
    <t>Zeitraumkontrolle</t>
  </si>
  <si>
    <t>Anz. d. Mitfahrer; km</t>
  </si>
  <si>
    <t>km-Entgelt</t>
  </si>
  <si>
    <t>trifftiger Grund für KFZ</t>
  </si>
  <si>
    <t>Telefon</t>
  </si>
  <si>
    <t>Straße, Nr.</t>
  </si>
  <si>
    <t>Beratung</t>
  </si>
  <si>
    <t>Ausbildungsgespräch</t>
  </si>
  <si>
    <t>Fachsitzung</t>
  </si>
  <si>
    <t>Seminarveranstaltung</t>
  </si>
  <si>
    <t>Zeugnisvergabe</t>
  </si>
  <si>
    <t>Schritt 2 (Eingabe der Fahrten)</t>
  </si>
  <si>
    <t>1) Bei einigen Eingabefehlern oder unvollständigen Angaben werden automatisch im 
Feld A14 Hinweise aufgezeigt. Weiter werden in der betreffenden Reisezeile in 
Spalte P rot unterlegt Ziffern angezeigt, die angeben, welche Hinweise für diese 
Reise gelten. In der nebenstehenden Abbildung sind beispielsweise die Ziffern 1 
und 3 angegeben. Die Hinweise 1 und 3 gelten also für diese Reise.
2)  Hinweise zu den Reisekosten finden sich im Intranet unter
https://intern.seminar-fr.de/doku.php?id=referendare:stichwortverzeichnis:start#reisekosten</t>
  </si>
  <si>
    <t>Belege liegen vor</t>
  </si>
  <si>
    <t>Belege fehlen</t>
  </si>
  <si>
    <t>v</t>
  </si>
  <si>
    <t>Bel. vollständig</t>
  </si>
  <si>
    <t>a</t>
  </si>
  <si>
    <t>Bel. angefordert</t>
  </si>
  <si>
    <t>f</t>
  </si>
  <si>
    <t>Bel. fehlen</t>
  </si>
  <si>
    <t>Hirth</t>
  </si>
  <si>
    <t>Wörle</t>
  </si>
  <si>
    <t>Herrmann-Mattes</t>
  </si>
  <si>
    <t>Schmitt-Hartmann</t>
  </si>
  <si>
    <t>Gnandt</t>
  </si>
  <si>
    <t>Sachlich richtig</t>
  </si>
  <si>
    <t>Hiermit bestätige ich die Richtigkeit meiner Angaben</t>
  </si>
  <si>
    <t>Datum, Unterschrift</t>
  </si>
  <si>
    <t>Versendung und Abrechnung des Reisekostenformulars</t>
  </si>
  <si>
    <t>Dienstemailadresse</t>
  </si>
  <si>
    <t>Längere Reisestrecke wurde nicht begründet und entsprechend gekürzt:</t>
  </si>
  <si>
    <t>sachlich richtig</t>
  </si>
  <si>
    <t>Reisestrecke kann nur ab dem Dienstort (Schule) geltend gemacht werden:</t>
  </si>
  <si>
    <t>geprüft, siehe Anmerkungen</t>
  </si>
  <si>
    <t>Bearbeiter/-in:</t>
  </si>
  <si>
    <t>Eingang Seminar</t>
  </si>
  <si>
    <r>
      <t xml:space="preserve">Öffnen Sie das Reisekostenformular über den Reiter "Reisekostenformular", der sich unten links befindet.
Wenn Sie mit der Maus auf das Feld D5 klicken, erscheint rechts
 neben dem Feld ein kleines Quadrat mit einem Dreieck. 
Klicken Sie auf das Dreieck und wählen Sie aus der sich öffnenden 
Liste Ihren Namen. Anschließend werden in den Zeilen 17 und 18 Angaben automatisch ergänzt. 
Geben Sie in das Feld D6 Ihre Straße mit Ihrer Hausnummeran. Geben Sie in das Feld F9 die </t>
    </r>
    <r>
      <rPr>
        <b/>
        <sz val="9"/>
        <rFont val="Verdana"/>
        <family val="2"/>
      </rPr>
      <t>einfache</t>
    </r>
    <r>
      <rPr>
        <sz val="9"/>
        <rFont val="Verdana"/>
        <family val="2"/>
      </rPr>
      <t xml:space="preserve"> Entfernung zwischen Ihrem Wohnort und dem Seminar als Zahl (also ohne "km") an und in das Feld F10 die </t>
    </r>
    <r>
      <rPr>
        <b/>
        <sz val="9"/>
        <rFont val="Verdana"/>
        <family val="2"/>
      </rPr>
      <t>einfache</t>
    </r>
    <r>
      <rPr>
        <sz val="9"/>
        <rFont val="Verdana"/>
        <family val="2"/>
      </rPr>
      <t xml:space="preserve"> Entfernung zwischen Ihrer Schule (Dienstort) und dem Seminar. Fahren Sie für eine Fachsitzung statt an das Seminar an das Friedrich-Gymnasium (Sportkurse) oder an das Kepler-Gymnasium (Chemie-Kurse), so können Sie hier auch diese Entfernungen, (z. B. zwischen Wohnort und Friedrich-Gymnasium) eintragen. Verwenden Sie zur Abstandsbestimmung google-maps oder ein vergleichbares Programm.
Geben Sie in die Felder I5, I6 und I7 Ihre Bankverbindung an und in das Feld I9 das aktuelle Datum ein. Nach diesen Eingaben sollten alle Schriften im oberen Bereich in blau erscheinen und in Feld A18 der Hinweis stehen, dass alle Angaben vollständig sind.</t>
    </r>
  </si>
  <si>
    <t xml:space="preserve">Beginnen Sie mit der Eintragung der ersten Reise. Geben Sie in das Feld C26 das Datum der Reise an; der dazugehörige Wochentag wird bei richtiger Eingabe links daneben automatisch angezeigt. Anschließend wählen Sie im Feld D26 den Ort aus, an dem Sie Ihre Reise beginnen; in den meisten Fällen wird das Ihr Wohnort sein. Bitte beachten Sie dabei aber, dass wenn Ihre Schule als Dienstort zwischen Wohnort und Seminar liegt, dass Sie dann nur die Fahrt von Ihrer Schule bis zum Seminar abrechnen können; in diesem Fall müssen Sie in Feld D26 den Dienstort auswählen. 
Wählen Sie in Feld D27 Ihr Reiseziel aus. Wenn Sie von Ihrem Wohn- oder Dienstort an das Seminar (oder an das Friedrich- bzw. Kepler-Gymnasium) fahren, erscheint nun in Feld G26 automatisch diese Entfernung. Falls Sie ein anderes Reiseziel haben, können Sie die Entfernung auch immer per Hand eingeben. (Hinweis: Die Entfernungsangaben sind nur notwendig, wenn Sie Reisen mit Ihrem KFZ abrechnen wollen.) 
Wählen Sie in Feld G27, ob Sie nur die Hinfahrt, nur die Rückfahrt oder (wie vermutlich in den meisten Fällen) die Hin- und Rückfahrt abrechnen wollen. Anschließend sollten in Feld J26 automatisch die tatsächlich gefahrene km-Anzahl erscheinen. 
Wählen Sie in Feld H26 das Dienstgeschäft aus. In Feld Q26 werden nun die Reisekosten angezeigt. 
Hatten Sie bei einer Dienstreise (dienstliche) Mitfahrer/-innen, so können Sie deren Namen 
in Feld L26, die Anzahl der Personen in Feld L27 und die km-Anzahl, die Sie gemeinsam 
gefahren sind, in Feld M27 eintragen. Im abgebildeten Beispiel fuhren die "2" (Feld links 
unten) Mitfahrer "Maier, Müller" 80 km mit. (Sie erhalten dann eine zusätzliche Vergütung.)
</t>
  </si>
  <si>
    <t>Haben Sie Ihre Dienstreise mit öffentlichen Verkehrsmitteln, mit Carsharing o. ä. durchgeführt, 
müssen keine Entfernungsangaben vorgenommen werden. Nummerieren Sie jeden Beleg aufsteigend 
und geben Sie diese Belegnummer in Feld O26 ein. Anschließend geben Sie Ihre tatsächlich
entstandenen Kosten in das Feld P26 ein (im abgebildeten Beispiel hat Beleg-Nr. 1 einen Betrag 
von 89,10 €); 50 % der Kosten können erstattet werden. Für die Abrechnung müssen Sie in 
diesem Fall die entsprechenden Belege einreichen; am besten scannen Sie die Belege ein und schicken Sie diese direkt mit dem Reisekostenformular. Wenn Sie keine Möglichkeit zum Einscannen haben, können Sie die Belege auch in Papierform einreichen, wenn Sie die Reisekostenabrechnung unterschreiben.
Bitte beschreiben Sie die Felder O27 und P27 nicht; diese werden vom Seminar bearbeitet.</t>
  </si>
  <si>
    <t>Dauert eine Dienstreise (vom Verlassen der Wohnung bis zur Rückkehr zur Wohnung mehr als 8 Stunden, können Sie Tagegeld geltend machen. Geben Sie in diesem Fall in Feld H27 die Dauer des Dienstgeschäftes an und wählen Sie anschließend in den Feldern I26 und I27 die auf (15 Minuten aufgerundete) Abfahrts- und Rückkehrzeit zu Ihrer Wohnung an. Das Formular bestimmt dann automatisch das Tagegeld.</t>
  </si>
  <si>
    <t>Allgemeiner Hinweis: Im Reisekostenformular werden nur die weiß unterlegten Felder verändert. Angaben, die sich in grau unterlegten Feldern befinden, werden automatisch erstellt oder durch die Verwaltung bearbeitet.</t>
  </si>
  <si>
    <t xml:space="preserve">Drucken Sie bitte die erste Seite des Formulars aus, unterschreiben diese Seite in Feld N6. Scannen Sie anschließend diese unterschriebene Seite und ggf. notwendige Belege (z. B. für öffentliche Verkehrsmittel) und schicken
1) die eingescannte und unterschriebene erste Seite des digitalen Reisekostenformulars
2) ggf. notwendig eingescannte Belege
3) das digitale Reisekostenformular als Exceldatei
nach ausreichender Prüfung an Frau Hirth.
Wenn Sie keine Möglichkeit zum Scannen haben, versenden sie nur das digitale Reisekostenformular als Exceldatei an Frau Hirth und schicken die ausgedruckte und unterschriebene erste Seite des Reisekostenformulars mit den ggf. notwendigen Belegen per Post an Frau Hirth. 
Wenn alle notwendigen Belege vorhanden sind, erhalten Sie anschließend zeitnah Ihre Reise-kosten erstattet.
</t>
  </si>
  <si>
    <t>1 Name</t>
  </si>
  <si>
    <t>Reisekostenabrechnung Anwärter/-innen - Seminar für Ausbildung und Fortbildung der Lehrkräfte Freiburg (Abteilung SoP.)</t>
  </si>
  <si>
    <t>Zweitfach-Schule:</t>
  </si>
  <si>
    <t>sonstiges Ziel (bitte unter Bemerkung angeben)</t>
  </si>
  <si>
    <t>Übernachtung</t>
  </si>
  <si>
    <t>Veranstaltungsart</t>
  </si>
  <si>
    <t>Kosten</t>
  </si>
  <si>
    <t>bitte angeben</t>
  </si>
  <si>
    <t>bitte Straße und Hausnummer angeben</t>
  </si>
  <si>
    <t>m</t>
  </si>
  <si>
    <t>Fahr-
zeug</t>
  </si>
  <si>
    <t>einfache
Entfernung</t>
  </si>
  <si>
    <t>ÖPNV</t>
  </si>
  <si>
    <t>Fahrrad</t>
  </si>
  <si>
    <t>Auto</t>
  </si>
  <si>
    <t>sonstig</t>
  </si>
  <si>
    <t>auswählen</t>
  </si>
  <si>
    <t>2 PLZ</t>
  </si>
  <si>
    <t>3 Wohnort</t>
  </si>
  <si>
    <t>4 Schule</t>
  </si>
  <si>
    <t>5 Schulort</t>
  </si>
  <si>
    <t>6 Schule 2</t>
  </si>
  <si>
    <t>7 Schulort 2</t>
  </si>
  <si>
    <t>8 trifft. Gr.</t>
  </si>
  <si>
    <t>Hinweise</t>
  </si>
  <si>
    <t>Achern-Wagshurst</t>
  </si>
  <si>
    <t>Offenburg</t>
  </si>
  <si>
    <t>Waldshut-Tiengen</t>
  </si>
  <si>
    <t>Müllheim</t>
  </si>
  <si>
    <t>Konstanz</t>
  </si>
  <si>
    <t>Villingen-Schwenningen</t>
  </si>
  <si>
    <t>Donaueschingen</t>
  </si>
  <si>
    <t>Willstätt-Hesselhurst</t>
  </si>
  <si>
    <t>Emmendingen</t>
  </si>
  <si>
    <t>Singen</t>
  </si>
  <si>
    <t>St. Georgen</t>
  </si>
  <si>
    <t>Oberkirch</t>
  </si>
  <si>
    <t>Lörrach</t>
  </si>
  <si>
    <t>Heitersheim</t>
  </si>
  <si>
    <t>Rottweil</t>
  </si>
  <si>
    <t>Hilzingen</t>
  </si>
  <si>
    <t>Moos-Iznang</t>
  </si>
  <si>
    <t>Merdingen</t>
  </si>
  <si>
    <t>Kehl-Kork</t>
  </si>
  <si>
    <t>Waldkirch</t>
  </si>
  <si>
    <t>Endingen</t>
  </si>
  <si>
    <t>Maulburg</t>
  </si>
  <si>
    <t>Acker, Tirza</t>
  </si>
  <si>
    <t>Aßmann, Ina</t>
  </si>
  <si>
    <t>Bader, Carina</t>
  </si>
  <si>
    <t>Berger, Simone</t>
  </si>
  <si>
    <t>Biallas, Jana</t>
  </si>
  <si>
    <t>Both, Merle</t>
  </si>
  <si>
    <t>Broghammer, Anika</t>
  </si>
  <si>
    <t>Burkhardt, Rebecca</t>
  </si>
  <si>
    <t>Caspers, Alina</t>
  </si>
  <si>
    <t>Dallwig, Carolin</t>
  </si>
  <si>
    <t>Damaske, Lara</t>
  </si>
  <si>
    <t>Dekarz, Lisa</t>
  </si>
  <si>
    <t>Ehmann, Katharina</t>
  </si>
  <si>
    <t>Englert, Katharina</t>
  </si>
  <si>
    <t>Farnow, Jule</t>
  </si>
  <si>
    <t>Feißt, Mara</t>
  </si>
  <si>
    <t>Gaiser, Annalena</t>
  </si>
  <si>
    <t>Garrecht, Lisa</t>
  </si>
  <si>
    <t>Gegg, Joana</t>
  </si>
  <si>
    <t>Gladki-Levitzki, Angelika</t>
  </si>
  <si>
    <t>Gottschalk, Julia</t>
  </si>
  <si>
    <t>Haaß, Christian</t>
  </si>
  <si>
    <t>Heinzmann, Miriam</t>
  </si>
  <si>
    <t>Heitzmann, Lena</t>
  </si>
  <si>
    <t>Hermann Eva-Maria</t>
  </si>
  <si>
    <t>Herrmann, Judith</t>
  </si>
  <si>
    <t>Hetzel, Selina</t>
  </si>
  <si>
    <t>Horn, Tobias</t>
  </si>
  <si>
    <t>Hövel, Lea</t>
  </si>
  <si>
    <t>Hübner, Corinna</t>
  </si>
  <si>
    <t>Jafari, Louisa</t>
  </si>
  <si>
    <t>Kaes, Judith</t>
  </si>
  <si>
    <t>Kienzler, Leonie</t>
  </si>
  <si>
    <t>Kling, Christoph</t>
  </si>
  <si>
    <t>Konrad, Claudia</t>
  </si>
  <si>
    <t>Kümmerle, Judith</t>
  </si>
  <si>
    <t>Löhnert, Saskia</t>
  </si>
  <si>
    <t>Mast, Oliver</t>
  </si>
  <si>
    <t>Mayer, Josephine</t>
  </si>
  <si>
    <t>Meissnest, Janika</t>
  </si>
  <si>
    <t>Metz, Esther</t>
  </si>
  <si>
    <t>Moog, Janine</t>
  </si>
  <si>
    <t>Müller, Anne-Christina</t>
  </si>
  <si>
    <t>Müller, Rieke</t>
  </si>
  <si>
    <t>Neurohr-van-Oostrum, Jana</t>
  </si>
  <si>
    <t>Oechsle, Damaris</t>
  </si>
  <si>
    <t>Reimann, Annika</t>
  </si>
  <si>
    <t>Reinwald, Nina</t>
  </si>
  <si>
    <t>Reischmann, Sarah</t>
  </si>
  <si>
    <t>Rist, Juliana</t>
  </si>
  <si>
    <t>Ritter, Hanna</t>
  </si>
  <si>
    <t>Schäfer, Jule</t>
  </si>
  <si>
    <t>Schaufelberger, Janina</t>
  </si>
  <si>
    <t>Schefcik, Rebekka</t>
  </si>
  <si>
    <t>Schidelko, Teresa</t>
  </si>
  <si>
    <t>Schröder, Lynn</t>
  </si>
  <si>
    <t>Schwab, Miriam</t>
  </si>
  <si>
    <t>Sommer, Simone</t>
  </si>
  <si>
    <t>Spatafora, Luisa</t>
  </si>
  <si>
    <t>Speck, Petra</t>
  </si>
  <si>
    <t>Stitzenberger, Silvia</t>
  </si>
  <si>
    <t>Vieth, Jana</t>
  </si>
  <si>
    <t>Welz, Ann-Kathrin</t>
  </si>
  <si>
    <t>Zähringer, Malin</t>
  </si>
  <si>
    <t>Zeller, Nicolai</t>
  </si>
  <si>
    <t>Zwikirs, Julia</t>
  </si>
  <si>
    <t>CH-5222</t>
  </si>
  <si>
    <t>CH-8200</t>
  </si>
  <si>
    <t>Schramberg</t>
  </si>
  <si>
    <t>Höchenschwand</t>
  </si>
  <si>
    <t>Umiken</t>
  </si>
  <si>
    <t>Merzhausen</t>
  </si>
  <si>
    <t>Tengen</t>
  </si>
  <si>
    <t>Achern</t>
  </si>
  <si>
    <t>Schopfheim</t>
  </si>
  <si>
    <t>Hohberg</t>
  </si>
  <si>
    <t>Baiersbronn</t>
  </si>
  <si>
    <t>Maikammer</t>
  </si>
  <si>
    <t>Ihringen</t>
  </si>
  <si>
    <t>Hasel</t>
  </si>
  <si>
    <t>Willstätt</t>
  </si>
  <si>
    <t>Schaffhausen</t>
  </si>
  <si>
    <t>Löffingen</t>
  </si>
  <si>
    <t>Lenzkirch</t>
  </si>
  <si>
    <t>Badenweiler</t>
  </si>
  <si>
    <t>Pliezhausen</t>
  </si>
  <si>
    <t>Bad Bellingen</t>
  </si>
  <si>
    <t>Radolfzell</t>
  </si>
  <si>
    <t>Hagenbach</t>
  </si>
  <si>
    <t>Mannheim</t>
  </si>
  <si>
    <t>Stutensee</t>
  </si>
  <si>
    <t>Lörrach-Hauingen</t>
  </si>
  <si>
    <t>Ettenheim</t>
  </si>
  <si>
    <t>Wolfach</t>
  </si>
  <si>
    <t>SBBZ LBS Schramberg-Heiligenbronn St. Franziskus</t>
  </si>
  <si>
    <t>SBBZ LERNEN Freiburg Schenkendorfschule</t>
  </si>
  <si>
    <t>SBBZ HÖREN Schramberg-Heiligenbronn</t>
  </si>
  <si>
    <t>SBBZ SPRACHE Waldshut-Tiengen Langensteinschule</t>
  </si>
  <si>
    <t>SBBZ SPRACHE Stockach Sonnenlandschule</t>
  </si>
  <si>
    <t>SBBZ LBS Waldkirch St. Michael</t>
  </si>
  <si>
    <t>SBBZ GENT Waldshut-Tiengen Carl-Heinrich-Rösch-Schule</t>
  </si>
  <si>
    <t>SBBZ LERNEN Weil am Rhein Leopoldschule</t>
  </si>
  <si>
    <t>SBBZ HÖREN Stegen</t>
  </si>
  <si>
    <t>SBBZ GENT Konstanz Gemeinschaftsschule Gebhard</t>
  </si>
  <si>
    <t>SBBZ KMENT Villingen-Schwenningen Christy-Brown-Schule</t>
  </si>
  <si>
    <t>SBBZ SPRACHE Achern-Wagshurst Maiwaldschule</t>
  </si>
  <si>
    <t>SBBZ LERNEN Konstanz Buchenbergschule</t>
  </si>
  <si>
    <t>SBBZ KMENT Kehl-Kork Oberlin-Schulverbund</t>
  </si>
  <si>
    <t>SBBZ GENT Kehl-Kork Oberlinschule</t>
  </si>
  <si>
    <t>SBBZ LERNEN Ried-Meißenheim Kürzell</t>
  </si>
  <si>
    <t>SBBZ LERNEN Merdingen Brommer-Schule</t>
  </si>
  <si>
    <t>SBBZ SPRACHE Müllheim Albert-Julius-Sievert-Schule</t>
  </si>
  <si>
    <t>SBBZ GENT Schramberg-Heiligenbronn Stiftung St. Franziskus</t>
  </si>
  <si>
    <t>SBBZ ESENT Lahr Ferdinand-Fingado-Schule</t>
  </si>
  <si>
    <t>SBBZ GENT Donaueschingen Karl-Wacker-Schule</t>
  </si>
  <si>
    <t xml:space="preserve">SBBZ ESENT Schopfheim Raitbach Kaspar-Hauser-Schule </t>
  </si>
  <si>
    <t>SBBZ KMENT Offenburg Helme-Heine-Schule</t>
  </si>
  <si>
    <t>SBBZ KMENT Emmendingen Esther-Weber-Schule</t>
  </si>
  <si>
    <t>SBBZ ESENT Moos-Iznang Hannah-Arendt-Schule</t>
  </si>
  <si>
    <t>SBBZ LERNEN Müllheim Albert-Julius-Sievert-Schule</t>
  </si>
  <si>
    <t>SBBZ KMENT Waldshut-Tiengen Wutachschule</t>
  </si>
  <si>
    <t>SBBZ SPRACHE Villingen Sprachheilschule</t>
  </si>
  <si>
    <t>SBBZ GENT Rheinfelden-Herten Karl-Rolfus-Schule</t>
  </si>
  <si>
    <t>SBBZ GENT Emmendingen Eduard-Spranger-Schule</t>
  </si>
  <si>
    <t>SBBZ SPRACHE Emmendingen Sprachheilschule</t>
  </si>
  <si>
    <t>SBBZ LERNEN Offenburg Waldbachschule</t>
  </si>
  <si>
    <t>SBBZ ESENT Konstanz Säntisschule</t>
  </si>
  <si>
    <t>SBBZ KMENT Maulburg Helen-Keller-Schule</t>
  </si>
  <si>
    <t>SBBZ LERNEN Freiburg Lessing-Schule</t>
  </si>
  <si>
    <t>SBBZ GENT Singen Haldenwang-Schule</t>
  </si>
  <si>
    <t>SBBZ GENT Heitersheim Malterserschule</t>
  </si>
  <si>
    <t>SBBZ LERNEN Radolfzell Hausherrenschule</t>
  </si>
  <si>
    <t>SBBZ SPRACHE Lahr Brüder-Grimm-Schule</t>
  </si>
  <si>
    <t>SBBZ ESENT Freiburg Michaelschule</t>
  </si>
  <si>
    <t>SBBZ GENT Freiburg Schule Günterstal</t>
  </si>
  <si>
    <t>SBBZ ESENT Moos-Iznang Hannah-Arendt-Schule (Ajußenstelle Stockach)</t>
  </si>
  <si>
    <t>SBBZ SPRACHE Oberkirch Renchtalschule</t>
  </si>
  <si>
    <t>SBBZ LERNEN Rottweil Achertschule</t>
  </si>
  <si>
    <t>SBBZ SPRACHE Freiburg Sprachheilschule</t>
  </si>
  <si>
    <t>SBBZ LERNEN Lörrach Pestalozzi-Schule</t>
  </si>
  <si>
    <t>SBBZ GENT Willstätt-Hesselhurst Astrid-Lindgren-Schule</t>
  </si>
  <si>
    <t>SBBZ ESENT Freiburg Adolf-Reichwein-Schule</t>
  </si>
  <si>
    <t>SBBZ GENT Maulburg Helen-Keller-Schule</t>
  </si>
  <si>
    <t>SBBZ LERNEN St. Georgen Förderschule</t>
  </si>
  <si>
    <t xml:space="preserve">SBBZ GENT Waldkirch St. Michael </t>
  </si>
  <si>
    <t>SBBZ GENT Rottweil Gustav-Werner-Schule</t>
  </si>
  <si>
    <t>SBBZ GENT Offenburg Hansjakobschule</t>
  </si>
  <si>
    <t>Schramberg-Heiligenbronn</t>
  </si>
  <si>
    <t>Kehl</t>
  </si>
  <si>
    <t>Stockach</t>
  </si>
  <si>
    <t>Weil</t>
  </si>
  <si>
    <t>Ried-Meißenheim</t>
  </si>
  <si>
    <t>Villingen</t>
  </si>
  <si>
    <t>Stegen</t>
  </si>
  <si>
    <t>Rheinfelden-Herten</t>
  </si>
  <si>
    <t>Version 21.06.21</t>
  </si>
  <si>
    <t>Dauchingen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</si>
</sst>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0.00\ &quot;€&quot;"/>
    <numFmt numFmtId="165" formatCode="dd/mm/yy;@"/>
    <numFmt numFmtId="166" formatCode="h:mm;@"/>
    <numFmt numFmtId="167" formatCode="d/m/yy;@"/>
    <numFmt numFmtId="168" formatCode="_-* #,##0.00\ [$€-407]_-;\-* #,##0.00\ [$€-407]_-;_-* &quot;-&quot;??\ [$€-407]_-;_-@_-"/>
  </numFmts>
  <fonts count="32" x14ac:knownFonts="1">
    <font>
      <sz val="10"/>
      <name val="Arial"/>
    </font>
    <font>
      <sz val="10"/>
      <name val="Arial"/>
      <family val="2"/>
    </font>
    <font>
      <sz val="10"/>
      <name val="Arial"/>
      <family val="2"/>
    </font>
    <font>
      <sz val="12"/>
      <name val="Arial"/>
      <family val="2"/>
    </font>
    <font>
      <sz val="10"/>
      <name val="Calibri"/>
      <family val="2"/>
      <scheme val="minor"/>
    </font>
    <font>
      <sz val="6"/>
      <name val="Calibri"/>
      <family val="2"/>
      <scheme val="minor"/>
    </font>
    <font>
      <sz val="8"/>
      <name val="Calibri"/>
      <family val="2"/>
      <scheme val="minor"/>
    </font>
    <font>
      <b/>
      <sz val="8"/>
      <name val="Calibri"/>
      <family val="2"/>
      <scheme val="minor"/>
    </font>
    <font>
      <b/>
      <sz val="10"/>
      <name val="Calibri"/>
      <family val="2"/>
      <scheme val="minor"/>
    </font>
    <font>
      <sz val="8"/>
      <color rgb="FFFF0000"/>
      <name val="Calibri"/>
      <family val="2"/>
      <scheme val="minor"/>
    </font>
    <font>
      <sz val="8"/>
      <name val="Arial"/>
      <family val="2"/>
    </font>
    <font>
      <sz val="10"/>
      <color indexed="8"/>
      <name val="Arial"/>
      <family val="2"/>
    </font>
    <font>
      <sz val="11"/>
      <color indexed="8"/>
      <name val="Calibri"/>
      <family val="2"/>
    </font>
    <font>
      <b/>
      <sz val="7"/>
      <name val="Calibri"/>
      <family val="2"/>
      <scheme val="minor"/>
    </font>
    <font>
      <b/>
      <sz val="6"/>
      <name val="Calibri"/>
      <family val="2"/>
      <scheme val="minor"/>
    </font>
    <font>
      <b/>
      <sz val="8"/>
      <color rgb="FFFF0000"/>
      <name val="Calibri"/>
      <family val="2"/>
      <scheme val="minor"/>
    </font>
    <font>
      <u/>
      <sz val="8"/>
      <color rgb="FFFF0000"/>
      <name val="Calibri"/>
      <family val="2"/>
      <scheme val="minor"/>
    </font>
    <font>
      <sz val="5"/>
      <name val="Calibri"/>
      <family val="2"/>
      <scheme val="minor"/>
    </font>
    <font>
      <sz val="10"/>
      <color rgb="FF0070C0"/>
      <name val="Calibri"/>
      <family val="2"/>
      <scheme val="minor"/>
    </font>
    <font>
      <sz val="8"/>
      <color rgb="FF0070C0"/>
      <name val="Calibri"/>
      <family val="2"/>
      <scheme val="minor"/>
    </font>
    <font>
      <b/>
      <sz val="10"/>
      <color rgb="FF0070C0"/>
      <name val="Calibri"/>
      <family val="2"/>
      <scheme val="minor"/>
    </font>
    <font>
      <sz val="9"/>
      <name val="Verdana"/>
      <family val="2"/>
    </font>
    <font>
      <b/>
      <sz val="9"/>
      <name val="Verdana"/>
      <family val="2"/>
    </font>
    <font>
      <b/>
      <sz val="9"/>
      <color rgb="FFC00000"/>
      <name val="Verdana"/>
      <family val="2"/>
    </font>
    <font>
      <sz val="7"/>
      <name val="Calibri"/>
      <family val="2"/>
      <scheme val="minor"/>
    </font>
    <font>
      <sz val="7"/>
      <color theme="0" tint="-0.499984740745262"/>
      <name val="Calibri"/>
      <family val="2"/>
      <scheme val="minor"/>
    </font>
    <font>
      <b/>
      <sz val="10"/>
      <color theme="0"/>
      <name val="Calibri"/>
      <family val="2"/>
      <scheme val="minor"/>
    </font>
    <font>
      <sz val="8"/>
      <color theme="0" tint="-0.14999847407452621"/>
      <name val="Calibri"/>
      <family val="2"/>
      <scheme val="minor"/>
    </font>
    <font>
      <sz val="8"/>
      <color rgb="FF008000"/>
      <name val="Calibri"/>
      <family val="2"/>
      <scheme val="minor"/>
    </font>
    <font>
      <sz val="10"/>
      <color rgb="FFFF0000"/>
      <name val="Calibri"/>
      <family val="2"/>
      <scheme val="minor"/>
    </font>
    <font>
      <sz val="6.5"/>
      <name val="Calibri"/>
      <family val="2"/>
      <scheme val="minor"/>
    </font>
    <font>
      <sz val="10"/>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336600"/>
        <bgColor indexed="64"/>
      </patternFill>
    </fill>
    <fill>
      <patternFill patternType="solid">
        <fgColor theme="0" tint="-0.249977111117893"/>
        <bgColor indexed="64"/>
      </patternFill>
    </fill>
  </fills>
  <borders count="99">
    <border>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dotted">
        <color indexed="64"/>
      </top>
      <bottom style="medium">
        <color indexed="64"/>
      </bottom>
      <diagonal/>
    </border>
    <border>
      <left/>
      <right/>
      <top style="thin">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dotted">
        <color indexed="64"/>
      </left>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bottom style="thin">
        <color indexed="22"/>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0" fontId="11" fillId="0" borderId="0"/>
    <xf numFmtId="0" fontId="1" fillId="0" borderId="0"/>
    <xf numFmtId="0" fontId="31" fillId="0" borderId="0"/>
    <xf numFmtId="0" fontId="1" fillId="0" borderId="0"/>
  </cellStyleXfs>
  <cellXfs count="371">
    <xf numFmtId="0" fontId="0" fillId="0" borderId="0" xfId="0"/>
    <xf numFmtId="166" fontId="4" fillId="0" borderId="0" xfId="1" applyNumberFormat="1" applyFont="1" applyAlignment="1">
      <alignment horizontal="center"/>
    </xf>
    <xf numFmtId="0" fontId="0" fillId="0" borderId="0" xfId="0" applyAlignment="1">
      <alignment horizontal="center"/>
    </xf>
    <xf numFmtId="0" fontId="4" fillId="0" borderId="0" xfId="0" applyFont="1" applyProtection="1"/>
    <xf numFmtId="0" fontId="2" fillId="0" borderId="0" xfId="0" applyFont="1"/>
    <xf numFmtId="0" fontId="0" fillId="0" borderId="0" xfId="0"/>
    <xf numFmtId="0" fontId="6" fillId="0" borderId="0" xfId="0" applyFont="1" applyProtection="1"/>
    <xf numFmtId="0" fontId="4" fillId="0" borderId="0" xfId="0" applyFont="1" applyAlignment="1" applyProtection="1">
      <alignment vertical="top"/>
    </xf>
    <xf numFmtId="0" fontId="4" fillId="0" borderId="0" xfId="0" applyFont="1" applyFill="1" applyAlignment="1" applyProtection="1">
      <alignment vertical="top"/>
    </xf>
    <xf numFmtId="0" fontId="6" fillId="0" borderId="0" xfId="0" applyNumberFormat="1" applyFont="1" applyProtection="1"/>
    <xf numFmtId="14" fontId="4" fillId="0" borderId="0" xfId="0" applyNumberFormat="1" applyFont="1" applyProtection="1"/>
    <xf numFmtId="0" fontId="4" fillId="2" borderId="27" xfId="0" applyFont="1" applyFill="1" applyBorder="1" applyProtection="1"/>
    <xf numFmtId="0" fontId="4" fillId="2" borderId="38" xfId="0" applyFont="1" applyFill="1" applyBorder="1" applyAlignment="1" applyProtection="1">
      <alignment horizontal="center"/>
    </xf>
    <xf numFmtId="0" fontId="4" fillId="2" borderId="38" xfId="0" applyFont="1" applyFill="1" applyBorder="1" applyProtection="1"/>
    <xf numFmtId="3" fontId="7" fillId="2" borderId="43" xfId="0" applyNumberFormat="1" applyFont="1" applyFill="1" applyBorder="1" applyAlignment="1" applyProtection="1">
      <alignment horizontal="center" vertical="center"/>
    </xf>
    <xf numFmtId="0" fontId="6" fillId="2" borderId="38" xfId="0" applyFont="1" applyFill="1" applyBorder="1" applyProtection="1"/>
    <xf numFmtId="0" fontId="0" fillId="0" borderId="0" xfId="0"/>
    <xf numFmtId="0" fontId="1" fillId="0" borderId="0" xfId="0" applyFont="1"/>
    <xf numFmtId="164" fontId="7" fillId="2" borderId="7" xfId="0" applyNumberFormat="1" applyFont="1" applyFill="1" applyBorder="1" applyAlignment="1" applyProtection="1">
      <alignment horizontal="center" vertical="center"/>
      <protection hidden="1"/>
    </xf>
    <xf numFmtId="0" fontId="7" fillId="2" borderId="3" xfId="0" applyFont="1" applyFill="1" applyBorder="1" applyAlignment="1" applyProtection="1">
      <alignment horizontal="center" vertical="center"/>
      <protection hidden="1"/>
    </xf>
    <xf numFmtId="0" fontId="6" fillId="2" borderId="1" xfId="0" applyFont="1" applyFill="1" applyBorder="1" applyAlignment="1" applyProtection="1">
      <alignment horizontal="center" vertical="center"/>
      <protection hidden="1"/>
    </xf>
    <xf numFmtId="0" fontId="21" fillId="0" borderId="0" xfId="0" applyFont="1"/>
    <xf numFmtId="0" fontId="21" fillId="0" borderId="0" xfId="0" applyFont="1" applyAlignment="1">
      <alignment horizontal="right"/>
    </xf>
    <xf numFmtId="0" fontId="22" fillId="0" borderId="0" xfId="0" applyFont="1"/>
    <xf numFmtId="0" fontId="23" fillId="0" borderId="0" xfId="0" applyFont="1"/>
    <xf numFmtId="0" fontId="12" fillId="0" borderId="35" xfId="3" applyFont="1" applyFill="1" applyBorder="1" applyAlignment="1">
      <alignment wrapText="1"/>
    </xf>
    <xf numFmtId="164" fontId="7" fillId="2" borderId="7" xfId="0" applyNumberFormat="1" applyFont="1" applyFill="1" applyBorder="1" applyAlignment="1">
      <alignment horizontal="center" vertical="center"/>
    </xf>
    <xf numFmtId="0" fontId="1" fillId="0" borderId="0" xfId="0" applyFont="1" applyAlignment="1">
      <alignment horizontal="right"/>
    </xf>
    <xf numFmtId="0" fontId="18" fillId="0" borderId="0" xfId="0" applyFont="1" applyFill="1" applyAlignment="1" applyProtection="1">
      <alignment horizontal="right"/>
      <protection hidden="1"/>
    </xf>
    <xf numFmtId="0" fontId="18" fillId="0" borderId="0" xfId="0" applyFont="1" applyFill="1" applyAlignment="1" applyProtection="1">
      <alignment horizontal="left"/>
      <protection hidden="1"/>
    </xf>
    <xf numFmtId="0" fontId="18" fillId="0" borderId="0" xfId="0" applyFont="1" applyFill="1" applyAlignment="1" applyProtection="1">
      <alignment vertical="top"/>
      <protection hidden="1"/>
    </xf>
    <xf numFmtId="0" fontId="18" fillId="0" borderId="0" xfId="0" applyFont="1" applyFill="1" applyAlignment="1" applyProtection="1">
      <alignment horizontal="left" vertical="top"/>
      <protection hidden="1"/>
    </xf>
    <xf numFmtId="0" fontId="18" fillId="0" borderId="0" xfId="0" applyFont="1" applyFill="1" applyAlignment="1" applyProtection="1">
      <alignment horizontal="right" vertical="top"/>
      <protection hidden="1"/>
    </xf>
    <xf numFmtId="0" fontId="19" fillId="0" borderId="0" xfId="0" applyFont="1" applyFill="1" applyBorder="1" applyProtection="1">
      <protection hidden="1"/>
    </xf>
    <xf numFmtId="0" fontId="18" fillId="0" borderId="0" xfId="0" applyFont="1" applyFill="1" applyBorder="1" applyAlignment="1" applyProtection="1">
      <alignment horizontal="left"/>
      <protection hidden="1"/>
    </xf>
    <xf numFmtId="0" fontId="18" fillId="0" borderId="0" xfId="0" applyFont="1" applyFill="1" applyProtection="1">
      <protection hidden="1"/>
    </xf>
    <xf numFmtId="0" fontId="19" fillId="0" borderId="0" xfId="0" applyFont="1" applyFill="1" applyBorder="1" applyAlignment="1" applyProtection="1">
      <alignment horizontal="left" vertical="center"/>
      <protection hidden="1"/>
    </xf>
    <xf numFmtId="0" fontId="18" fillId="0" borderId="0" xfId="0" applyFont="1" applyFill="1" applyBorder="1" applyProtection="1">
      <protection hidden="1"/>
    </xf>
    <xf numFmtId="0" fontId="19" fillId="0" borderId="0" xfId="0" applyNumberFormat="1" applyFont="1" applyFill="1" applyBorder="1" applyAlignment="1" applyProtection="1">
      <alignment horizontal="center"/>
      <protection hidden="1"/>
    </xf>
    <xf numFmtId="0" fontId="18" fillId="0" borderId="0" xfId="0" applyNumberFormat="1" applyFont="1" applyFill="1" applyProtection="1">
      <protection hidden="1"/>
    </xf>
    <xf numFmtId="0" fontId="1" fillId="0" borderId="0" xfId="0" applyFont="1" applyAlignment="1">
      <alignment horizontal="center"/>
    </xf>
    <xf numFmtId="0" fontId="4" fillId="5" borderId="0" xfId="0" applyFont="1" applyFill="1" applyBorder="1" applyAlignment="1" applyProtection="1">
      <alignment vertical="top"/>
    </xf>
    <xf numFmtId="0" fontId="4" fillId="5" borderId="0" xfId="0" applyFont="1" applyFill="1" applyAlignment="1" applyProtection="1">
      <alignment vertical="top"/>
    </xf>
    <xf numFmtId="0" fontId="24" fillId="5" borderId="0" xfId="0" applyFont="1" applyFill="1" applyBorder="1" applyAlignment="1" applyProtection="1">
      <alignment wrapText="1"/>
    </xf>
    <xf numFmtId="0" fontId="3" fillId="5" borderId="0" xfId="0" quotePrefix="1" applyFont="1" applyFill="1" applyBorder="1" applyAlignment="1">
      <alignment vertical="center"/>
    </xf>
    <xf numFmtId="0" fontId="6" fillId="5" borderId="0" xfId="0" quotePrefix="1" applyFont="1" applyFill="1" applyBorder="1" applyAlignment="1">
      <alignment horizontal="center" vertical="center"/>
    </xf>
    <xf numFmtId="0" fontId="4" fillId="5" borderId="0" xfId="0" applyFont="1" applyFill="1" applyBorder="1" applyProtection="1"/>
    <xf numFmtId="0" fontId="4" fillId="5" borderId="0" xfId="0" applyFont="1" applyFill="1" applyProtection="1"/>
    <xf numFmtId="14" fontId="6" fillId="5" borderId="0" xfId="0" applyNumberFormat="1" applyFont="1" applyFill="1" applyBorder="1" applyAlignment="1" applyProtection="1">
      <alignment horizontal="center"/>
    </xf>
    <xf numFmtId="0" fontId="7" fillId="5" borderId="0" xfId="0" applyFont="1" applyFill="1" applyBorder="1" applyAlignment="1" applyProtection="1">
      <alignment horizontal="center"/>
    </xf>
    <xf numFmtId="0" fontId="6" fillId="5" borderId="0" xfId="0" applyFont="1" applyFill="1" applyProtection="1"/>
    <xf numFmtId="164" fontId="6" fillId="5" borderId="0" xfId="0" applyNumberFormat="1" applyFont="1" applyFill="1" applyBorder="1" applyAlignment="1" applyProtection="1">
      <alignment vertical="top"/>
    </xf>
    <xf numFmtId="0" fontId="6" fillId="5" borderId="0" xfId="0" applyFont="1" applyFill="1" applyBorder="1" applyAlignment="1" applyProtection="1">
      <alignment vertical="top"/>
    </xf>
    <xf numFmtId="0" fontId="6" fillId="5" borderId="0" xfId="0" applyFont="1" applyFill="1" applyBorder="1" applyAlignment="1" applyProtection="1">
      <alignment vertical="center"/>
    </xf>
    <xf numFmtId="0" fontId="6" fillId="2" borderId="55"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xf>
    <xf numFmtId="166" fontId="19" fillId="0" borderId="5" xfId="0" applyNumberFormat="1" applyFont="1" applyBorder="1" applyAlignment="1" applyProtection="1">
      <alignment horizontal="center" vertical="center"/>
      <protection locked="0"/>
    </xf>
    <xf numFmtId="0" fontId="5" fillId="2" borderId="22" xfId="0" applyFont="1" applyFill="1" applyBorder="1" applyAlignment="1" applyProtection="1">
      <alignment horizontal="center"/>
    </xf>
    <xf numFmtId="0" fontId="19" fillId="0" borderId="54" xfId="0" applyFont="1" applyFill="1" applyBorder="1" applyAlignment="1" applyProtection="1">
      <alignment horizontal="center"/>
      <protection locked="0"/>
    </xf>
    <xf numFmtId="0" fontId="27" fillId="2" borderId="8" xfId="0" applyNumberFormat="1" applyFont="1" applyFill="1" applyBorder="1" applyProtection="1"/>
    <xf numFmtId="0" fontId="4" fillId="2" borderId="63" xfId="0" applyFont="1" applyFill="1" applyBorder="1" applyAlignment="1" applyProtection="1">
      <alignment horizontal="center"/>
      <protection locked="0"/>
    </xf>
    <xf numFmtId="0" fontId="5" fillId="2" borderId="64" xfId="0" applyFont="1" applyFill="1" applyBorder="1" applyProtection="1">
      <protection locked="0"/>
    </xf>
    <xf numFmtId="0" fontId="29" fillId="0" borderId="0" xfId="0" applyFont="1" applyFill="1" applyProtection="1">
      <protection hidden="1"/>
    </xf>
    <xf numFmtId="0" fontId="29" fillId="0" borderId="0" xfId="0" applyFont="1" applyFill="1" applyAlignment="1" applyProtection="1">
      <alignment horizontal="left"/>
      <protection hidden="1"/>
    </xf>
    <xf numFmtId="0" fontId="9" fillId="0" borderId="61" xfId="0" applyFont="1" applyBorder="1" applyProtection="1">
      <protection locked="0"/>
    </xf>
    <xf numFmtId="164" fontId="9" fillId="0" borderId="62" xfId="0" applyNumberFormat="1" applyFont="1" applyBorder="1" applyProtection="1">
      <protection locked="0"/>
    </xf>
    <xf numFmtId="0" fontId="7" fillId="5" borderId="6" xfId="0" applyFont="1" applyFill="1" applyBorder="1" applyAlignment="1" applyProtection="1"/>
    <xf numFmtId="0" fontId="8" fillId="2" borderId="71" xfId="0" applyFont="1" applyFill="1" applyBorder="1" applyAlignment="1" applyProtection="1">
      <alignment horizontal="left" vertical="center"/>
    </xf>
    <xf numFmtId="0" fontId="8" fillId="2" borderId="72" xfId="0" applyFont="1" applyFill="1" applyBorder="1" applyAlignment="1" applyProtection="1">
      <alignment vertical="center"/>
    </xf>
    <xf numFmtId="0" fontId="19" fillId="0" borderId="0" xfId="0" applyNumberFormat="1" applyFont="1" applyFill="1" applyBorder="1" applyAlignment="1" applyProtection="1">
      <alignment horizontal="center"/>
      <protection hidden="1"/>
    </xf>
    <xf numFmtId="0" fontId="19" fillId="0" borderId="76" xfId="0" applyFont="1" applyFill="1" applyBorder="1" applyAlignment="1" applyProtection="1">
      <alignment horizontal="center"/>
      <protection locked="0"/>
    </xf>
    <xf numFmtId="0" fontId="19" fillId="0" borderId="79" xfId="0" applyFont="1" applyFill="1" applyBorder="1" applyAlignment="1" applyProtection="1">
      <alignment horizontal="center"/>
      <protection locked="0"/>
    </xf>
    <xf numFmtId="0" fontId="1" fillId="0" borderId="0" xfId="0" applyFont="1"/>
    <xf numFmtId="0" fontId="12" fillId="0" borderId="0" xfId="3" applyFont="1" applyFill="1" applyBorder="1" applyAlignment="1">
      <alignment wrapText="1"/>
    </xf>
    <xf numFmtId="0" fontId="4" fillId="5" borderId="34" xfId="0" applyFont="1" applyFill="1" applyBorder="1" applyProtection="1"/>
    <xf numFmtId="0" fontId="4" fillId="5" borderId="34" xfId="0" applyNumberFormat="1" applyFont="1" applyFill="1" applyBorder="1" applyAlignment="1" applyProtection="1">
      <protection locked="0"/>
    </xf>
    <xf numFmtId="0" fontId="29" fillId="5" borderId="34" xfId="0" applyFont="1" applyFill="1" applyBorder="1" applyAlignment="1" applyProtection="1">
      <alignment vertical="top"/>
      <protection locked="0"/>
    </xf>
    <xf numFmtId="0" fontId="6" fillId="2" borderId="43" xfId="0" applyFont="1" applyFill="1" applyBorder="1" applyAlignment="1" applyProtection="1">
      <alignment horizontal="center"/>
      <protection hidden="1"/>
    </xf>
    <xf numFmtId="0" fontId="6" fillId="0" borderId="0" xfId="0" applyFont="1" applyProtection="1"/>
    <xf numFmtId="0" fontId="6" fillId="0" borderId="0" xfId="0" applyNumberFormat="1" applyFont="1" applyProtection="1"/>
    <xf numFmtId="0" fontId="18" fillId="0" borderId="0" xfId="0" applyFont="1" applyFill="1" applyAlignment="1" applyProtection="1">
      <alignment horizontal="right"/>
      <protection hidden="1"/>
    </xf>
    <xf numFmtId="0" fontId="18" fillId="0" borderId="0" xfId="0" applyFont="1" applyFill="1" applyAlignment="1" applyProtection="1">
      <alignment horizontal="left"/>
      <protection hidden="1"/>
    </xf>
    <xf numFmtId="0" fontId="18" fillId="0" borderId="0" xfId="0" applyFont="1" applyFill="1" applyProtection="1">
      <protection hidden="1"/>
    </xf>
    <xf numFmtId="0" fontId="6" fillId="2" borderId="19" xfId="0" applyFont="1" applyFill="1" applyBorder="1" applyAlignment="1" applyProtection="1">
      <alignment horizontal="center"/>
    </xf>
    <xf numFmtId="166" fontId="19" fillId="0" borderId="5" xfId="0" applyNumberFormat="1" applyFont="1" applyBorder="1" applyAlignment="1" applyProtection="1">
      <alignment horizontal="center" vertical="center"/>
      <protection locked="0"/>
    </xf>
    <xf numFmtId="0" fontId="5" fillId="2" borderId="22" xfId="0" applyFont="1" applyFill="1" applyBorder="1" applyAlignment="1" applyProtection="1">
      <alignment horizontal="center"/>
    </xf>
    <xf numFmtId="0" fontId="19" fillId="0" borderId="54" xfId="0" applyFont="1" applyFill="1" applyBorder="1" applyAlignment="1" applyProtection="1">
      <alignment horizontal="center"/>
      <protection locked="0"/>
    </xf>
    <xf numFmtId="0" fontId="4" fillId="2" borderId="63" xfId="0" applyFont="1" applyFill="1" applyBorder="1" applyAlignment="1" applyProtection="1">
      <alignment horizontal="center"/>
      <protection locked="0"/>
    </xf>
    <xf numFmtId="0" fontId="5" fillId="2" borderId="64" xfId="0" applyFont="1" applyFill="1" applyBorder="1" applyProtection="1">
      <protection locked="0"/>
    </xf>
    <xf numFmtId="0" fontId="29" fillId="0" borderId="0" xfId="0" applyFont="1" applyFill="1" applyProtection="1">
      <protection hidden="1"/>
    </xf>
    <xf numFmtId="0" fontId="29" fillId="0" borderId="0" xfId="0" applyFont="1" applyFill="1" applyAlignment="1" applyProtection="1">
      <alignment horizontal="left"/>
      <protection hidden="1"/>
    </xf>
    <xf numFmtId="0" fontId="9" fillId="0" borderId="61" xfId="0" applyFont="1" applyBorder="1" applyProtection="1">
      <protection locked="0"/>
    </xf>
    <xf numFmtId="164" fontId="9" fillId="0" borderId="62" xfId="0" applyNumberFormat="1" applyFont="1" applyBorder="1" applyProtection="1">
      <protection locked="0"/>
    </xf>
    <xf numFmtId="0" fontId="19" fillId="0" borderId="76" xfId="0" applyFont="1" applyFill="1" applyBorder="1" applyAlignment="1" applyProtection="1">
      <alignment horizontal="center"/>
      <protection locked="0"/>
    </xf>
    <xf numFmtId="0" fontId="6" fillId="2" borderId="63" xfId="0" applyFont="1" applyFill="1" applyBorder="1" applyAlignment="1" applyProtection="1">
      <alignment horizontal="center" vertical="center"/>
      <protection hidden="1"/>
    </xf>
    <xf numFmtId="0" fontId="6" fillId="2" borderId="64" xfId="0" applyFont="1" applyFill="1" applyBorder="1" applyAlignment="1" applyProtection="1">
      <alignment horizontal="center" vertical="center"/>
      <protection hidden="1"/>
    </xf>
    <xf numFmtId="166" fontId="19" fillId="0" borderId="0" xfId="0" applyNumberFormat="1" applyFont="1" applyFill="1" applyBorder="1" applyAlignment="1" applyProtection="1">
      <alignment horizontal="center"/>
      <protection hidden="1"/>
    </xf>
    <xf numFmtId="0" fontId="6" fillId="0" borderId="0" xfId="0" applyFont="1" applyAlignment="1" applyProtection="1">
      <alignment horizontal="center" vertical="top"/>
      <protection locked="0"/>
    </xf>
    <xf numFmtId="168" fontId="6" fillId="0" borderId="0" xfId="2" applyNumberFormat="1" applyFont="1" applyAlignment="1" applyProtection="1">
      <alignment horizontal="center" vertical="top"/>
      <protection locked="0"/>
    </xf>
    <xf numFmtId="166" fontId="18" fillId="0" borderId="0" xfId="4" applyNumberFormat="1" applyFont="1" applyFill="1" applyAlignment="1" applyProtection="1">
      <alignment horizontal="right"/>
      <protection hidden="1"/>
    </xf>
    <xf numFmtId="166" fontId="19" fillId="0" borderId="60" xfId="4" applyNumberFormat="1" applyFont="1" applyBorder="1" applyAlignment="1" applyProtection="1">
      <alignment horizontal="center" vertical="center"/>
      <protection locked="0"/>
    </xf>
    <xf numFmtId="0" fontId="6" fillId="5" borderId="0" xfId="0" applyFont="1" applyFill="1" applyBorder="1" applyAlignment="1" applyProtection="1">
      <alignment horizontal="left" vertical="top" wrapText="1"/>
    </xf>
    <xf numFmtId="0" fontId="19" fillId="5" borderId="0" xfId="0" applyFont="1" applyFill="1" applyBorder="1" applyAlignment="1" applyProtection="1">
      <alignment horizontal="left" vertical="center"/>
      <protection locked="0"/>
    </xf>
    <xf numFmtId="0" fontId="4" fillId="5" borderId="6" xfId="0" applyFont="1" applyFill="1" applyBorder="1" applyProtection="1"/>
    <xf numFmtId="0" fontId="4" fillId="5" borderId="6" xfId="0" applyNumberFormat="1" applyFont="1" applyFill="1" applyBorder="1" applyAlignment="1" applyProtection="1">
      <protection locked="0"/>
    </xf>
    <xf numFmtId="0" fontId="29" fillId="5" borderId="6" xfId="0" applyFont="1" applyFill="1" applyBorder="1" applyAlignment="1" applyProtection="1">
      <alignment vertical="top"/>
      <protection locked="0"/>
    </xf>
    <xf numFmtId="0" fontId="13" fillId="2" borderId="23" xfId="0" applyFont="1" applyFill="1" applyBorder="1" applyAlignment="1" applyProtection="1">
      <alignment vertical="center"/>
      <protection hidden="1"/>
    </xf>
    <xf numFmtId="0" fontId="13" fillId="2" borderId="24" xfId="0" applyFont="1" applyFill="1" applyBorder="1" applyAlignment="1" applyProtection="1">
      <alignment vertical="center"/>
      <protection hidden="1"/>
    </xf>
    <xf numFmtId="0" fontId="13" fillId="2" borderId="26" xfId="0" applyFont="1" applyFill="1" applyBorder="1" applyAlignment="1" applyProtection="1">
      <alignment vertical="center"/>
      <protection hidden="1"/>
    </xf>
    <xf numFmtId="0" fontId="1" fillId="0" borderId="0" xfId="4"/>
    <xf numFmtId="0" fontId="1" fillId="0" borderId="0" xfId="4" applyFont="1"/>
    <xf numFmtId="166" fontId="19" fillId="0" borderId="60" xfId="4" applyNumberFormat="1" applyFont="1" applyBorder="1" applyAlignment="1" applyProtection="1">
      <alignment horizontal="center" vertical="center"/>
      <protection locked="0"/>
    </xf>
    <xf numFmtId="0" fontId="5" fillId="0" borderId="60" xfId="0" applyFont="1" applyBorder="1" applyAlignment="1" applyProtection="1">
      <alignment horizontal="left" vertical="center"/>
      <protection locked="0"/>
    </xf>
    <xf numFmtId="0" fontId="24" fillId="3" borderId="60" xfId="0" applyFont="1" applyFill="1" applyBorder="1" applyAlignment="1" applyProtection="1">
      <alignment horizontal="left"/>
      <protection locked="0" hidden="1"/>
    </xf>
    <xf numFmtId="0" fontId="1" fillId="0" borderId="8" xfId="0" applyFont="1" applyBorder="1" applyAlignment="1">
      <alignment horizontal="left" vertical="center" wrapText="1"/>
    </xf>
    <xf numFmtId="0" fontId="1" fillId="0" borderId="95" xfId="0" applyFont="1" applyFill="1" applyBorder="1" applyAlignment="1">
      <alignment vertical="center" wrapText="1"/>
    </xf>
    <xf numFmtId="0" fontId="0" fillId="0" borderId="8" xfId="0" applyBorder="1" applyAlignment="1">
      <alignment vertical="center"/>
    </xf>
    <xf numFmtId="0" fontId="1" fillId="0" borderId="8" xfId="0" applyFont="1" applyBorder="1" applyAlignment="1">
      <alignment horizontal="center" vertical="center" wrapText="1"/>
    </xf>
    <xf numFmtId="0" fontId="1" fillId="0" borderId="8" xfId="0" applyFont="1" applyFill="1" applyBorder="1" applyAlignment="1">
      <alignment horizontal="left" vertical="center" wrapText="1"/>
    </xf>
    <xf numFmtId="0" fontId="0" fillId="0" borderId="8" xfId="0" applyFill="1" applyBorder="1" applyAlignment="1">
      <alignment vertical="center"/>
    </xf>
    <xf numFmtId="0" fontId="0" fillId="0" borderId="95" xfId="0" applyFill="1" applyBorder="1" applyAlignment="1">
      <alignment vertical="center" wrapText="1"/>
    </xf>
    <xf numFmtId="0" fontId="1" fillId="0" borderId="96" xfId="0" applyFont="1" applyFill="1" applyBorder="1" applyAlignment="1">
      <alignment vertical="center" wrapText="1"/>
    </xf>
    <xf numFmtId="0" fontId="1" fillId="0" borderId="8" xfId="0" applyFont="1" applyFill="1" applyBorder="1" applyAlignment="1">
      <alignment vertical="center" wrapText="1"/>
    </xf>
    <xf numFmtId="0" fontId="1" fillId="0" borderId="97" xfId="0" applyFont="1" applyFill="1" applyBorder="1" applyAlignment="1">
      <alignment vertical="center" wrapText="1"/>
    </xf>
    <xf numFmtId="0" fontId="12" fillId="0" borderId="98" xfId="3" applyFont="1" applyFill="1" applyBorder="1" applyAlignment="1">
      <alignment wrapText="1"/>
    </xf>
    <xf numFmtId="0" fontId="1" fillId="0" borderId="8" xfId="5" applyFont="1" applyBorder="1" applyAlignment="1">
      <alignment horizontal="left" vertical="center" wrapText="1"/>
    </xf>
    <xf numFmtId="0" fontId="1" fillId="0" borderId="97" xfId="5" applyFont="1" applyBorder="1" applyAlignment="1">
      <alignment horizontal="left" vertical="center" wrapText="1"/>
    </xf>
    <xf numFmtId="0" fontId="1" fillId="0" borderId="8" xfId="5" applyFont="1" applyFill="1" applyBorder="1" applyAlignment="1">
      <alignment horizontal="left" vertical="center" wrapText="1"/>
    </xf>
    <xf numFmtId="0" fontId="31" fillId="0" borderId="8" xfId="5" applyBorder="1"/>
    <xf numFmtId="0" fontId="12" fillId="0" borderId="8" xfId="3" applyFont="1" applyFill="1" applyBorder="1" applyAlignment="1">
      <alignment wrapText="1"/>
    </xf>
    <xf numFmtId="0" fontId="1" fillId="0" borderId="8" xfId="0" applyFont="1" applyBorder="1" applyAlignment="1">
      <alignment horizontal="right"/>
    </xf>
    <xf numFmtId="0" fontId="0" fillId="0" borderId="0" xfId="0" applyAlignment="1">
      <alignment vertical="center"/>
    </xf>
    <xf numFmtId="0" fontId="1" fillId="0" borderId="8" xfId="0" applyFont="1" applyBorder="1" applyAlignment="1">
      <alignment vertical="center" wrapText="1"/>
    </xf>
    <xf numFmtId="0" fontId="1" fillId="0" borderId="97" xfId="0" applyFont="1" applyBorder="1" applyAlignment="1">
      <alignment vertical="center" wrapText="1"/>
    </xf>
    <xf numFmtId="0" fontId="12" fillId="0" borderId="8" xfId="3" applyFont="1" applyFill="1" applyBorder="1" applyAlignment="1">
      <alignment vertical="center" wrapText="1"/>
    </xf>
    <xf numFmtId="0" fontId="12" fillId="0" borderId="98" xfId="3" applyFont="1" applyFill="1" applyBorder="1" applyAlignment="1">
      <alignment vertical="center" wrapText="1"/>
    </xf>
    <xf numFmtId="0" fontId="12" fillId="0" borderId="35" xfId="3" applyFont="1" applyFill="1" applyBorder="1" applyAlignment="1">
      <alignment vertical="center" wrapText="1"/>
    </xf>
    <xf numFmtId="0" fontId="1" fillId="0" borderId="8" xfId="0" applyFont="1" applyFill="1" applyBorder="1" applyAlignment="1">
      <alignment horizontal="center" vertical="center" wrapText="1"/>
    </xf>
    <xf numFmtId="0" fontId="1" fillId="0" borderId="97" xfId="0" applyFont="1" applyBorder="1" applyAlignment="1">
      <alignment horizontal="center" vertical="center" wrapText="1"/>
    </xf>
    <xf numFmtId="0" fontId="12" fillId="0" borderId="8" xfId="3" applyFont="1" applyFill="1" applyBorder="1" applyAlignment="1">
      <alignment horizontal="center" wrapText="1"/>
    </xf>
    <xf numFmtId="0" fontId="12" fillId="0" borderId="98" xfId="3" applyFont="1" applyFill="1" applyBorder="1" applyAlignment="1">
      <alignment horizontal="center" wrapText="1"/>
    </xf>
    <xf numFmtId="0" fontId="12" fillId="0" borderId="35" xfId="3" applyFont="1" applyFill="1" applyBorder="1" applyAlignment="1">
      <alignment horizontal="center" wrapText="1"/>
    </xf>
    <xf numFmtId="0" fontId="1" fillId="0" borderId="8" xfId="0" applyFont="1" applyBorder="1"/>
    <xf numFmtId="0" fontId="1" fillId="0" borderId="8" xfId="0" applyFont="1" applyBorder="1" applyAlignment="1">
      <alignment horizontal="center"/>
    </xf>
    <xf numFmtId="0" fontId="1" fillId="0" borderId="8" xfId="0" applyFont="1" applyBorder="1" applyAlignment="1">
      <alignment vertical="center"/>
    </xf>
    <xf numFmtId="0" fontId="2" fillId="0" borderId="8" xfId="0" applyFont="1" applyBorder="1"/>
    <xf numFmtId="0" fontId="2" fillId="0" borderId="8" xfId="0" applyFont="1" applyBorder="1" applyAlignment="1">
      <alignment horizontal="center"/>
    </xf>
    <xf numFmtId="0" fontId="2" fillId="0" borderId="8" xfId="0" applyFont="1" applyBorder="1" applyAlignment="1">
      <alignment vertical="center"/>
    </xf>
    <xf numFmtId="1" fontId="6" fillId="2" borderId="3" xfId="0" applyNumberFormat="1" applyFont="1" applyFill="1" applyBorder="1" applyAlignment="1" applyProtection="1">
      <alignment horizontal="center" vertical="center"/>
    </xf>
    <xf numFmtId="1" fontId="6" fillId="2" borderId="4" xfId="0" applyNumberFormat="1" applyFont="1" applyFill="1" applyBorder="1" applyAlignment="1" applyProtection="1">
      <alignment horizontal="center" vertical="center"/>
    </xf>
    <xf numFmtId="164" fontId="6" fillId="2" borderId="3" xfId="0" applyNumberFormat="1" applyFont="1" applyFill="1" applyBorder="1" applyAlignment="1" applyProtection="1">
      <alignment horizontal="center" vertical="center"/>
      <protection hidden="1"/>
    </xf>
    <xf numFmtId="164" fontId="6" fillId="2" borderId="4" xfId="0" applyNumberFormat="1" applyFont="1" applyFill="1" applyBorder="1" applyAlignment="1" applyProtection="1">
      <alignment horizontal="center" vertical="center"/>
      <protection hidden="1"/>
    </xf>
    <xf numFmtId="0" fontId="19" fillId="0" borderId="82"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164" fontId="6" fillId="2" borderId="3" xfId="2" applyNumberFormat="1" applyFont="1" applyFill="1" applyBorder="1" applyAlignment="1" applyProtection="1">
      <alignment horizontal="center" vertical="center"/>
      <protection hidden="1"/>
    </xf>
    <xf numFmtId="1" fontId="6" fillId="2" borderId="22" xfId="2" applyNumberFormat="1" applyFont="1" applyFill="1" applyBorder="1" applyAlignment="1" applyProtection="1">
      <alignment horizontal="center" vertical="center"/>
      <protection hidden="1"/>
    </xf>
    <xf numFmtId="0" fontId="9" fillId="2" borderId="19" xfId="0" applyFont="1" applyFill="1" applyBorder="1" applyAlignment="1" applyProtection="1">
      <alignment horizontal="center" vertical="center" wrapText="1"/>
    </xf>
    <xf numFmtId="0" fontId="9" fillId="2" borderId="22" xfId="0" applyFont="1" applyFill="1" applyBorder="1" applyAlignment="1" applyProtection="1">
      <alignment horizontal="center" vertical="center" wrapText="1"/>
    </xf>
    <xf numFmtId="0" fontId="19" fillId="0" borderId="53" xfId="0" applyFont="1" applyBorder="1" applyAlignment="1" applyProtection="1">
      <alignment horizontal="center" vertical="center"/>
      <protection locked="0"/>
    </xf>
    <xf numFmtId="0" fontId="19" fillId="0" borderId="45" xfId="0" applyFont="1" applyBorder="1" applyAlignment="1" applyProtection="1">
      <alignment horizontal="center" vertical="center"/>
      <protection locked="0"/>
    </xf>
    <xf numFmtId="164" fontId="6" fillId="2" borderId="10" xfId="0" applyNumberFormat="1" applyFont="1" applyFill="1" applyBorder="1" applyAlignment="1" applyProtection="1">
      <alignment horizontal="center" vertical="center"/>
      <protection hidden="1"/>
    </xf>
    <xf numFmtId="164" fontId="6" fillId="2" borderId="9" xfId="0" applyNumberFormat="1" applyFont="1" applyFill="1" applyBorder="1" applyAlignment="1" applyProtection="1">
      <alignment horizontal="center" vertical="center"/>
      <protection hidden="1"/>
    </xf>
    <xf numFmtId="0" fontId="6" fillId="2" borderId="59"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19" fillId="0" borderId="5" xfId="0" applyFont="1" applyBorder="1" applyAlignment="1" applyProtection="1">
      <alignment horizontal="left" vertical="center" wrapText="1"/>
      <protection locked="0"/>
    </xf>
    <xf numFmtId="0" fontId="6" fillId="2" borderId="8" xfId="0" applyNumberFormat="1" applyFont="1" applyFill="1" applyBorder="1" applyAlignment="1" applyProtection="1">
      <alignment horizontal="center" vertical="center"/>
    </xf>
    <xf numFmtId="165" fontId="19" fillId="0" borderId="3" xfId="0" applyNumberFormat="1" applyFont="1" applyBorder="1" applyAlignment="1" applyProtection="1">
      <alignment horizontal="center" vertical="center"/>
      <protection locked="0"/>
    </xf>
    <xf numFmtId="165" fontId="19" fillId="0" borderId="4" xfId="0" applyNumberFormat="1" applyFont="1" applyBorder="1" applyAlignment="1" applyProtection="1">
      <alignment horizontal="center" vertical="center"/>
      <protection locked="0"/>
    </xf>
    <xf numFmtId="0" fontId="19" fillId="0" borderId="60" xfId="0" applyFont="1" applyBorder="1" applyAlignment="1" applyProtection="1">
      <alignment horizontal="left" vertical="center"/>
      <protection locked="0"/>
    </xf>
    <xf numFmtId="0" fontId="6" fillId="2" borderId="12" xfId="0" applyNumberFormat="1" applyFont="1" applyFill="1" applyBorder="1" applyAlignment="1" applyProtection="1">
      <alignment horizontal="center" vertical="center"/>
    </xf>
    <xf numFmtId="0" fontId="19" fillId="0" borderId="47" xfId="0" applyFont="1" applyFill="1" applyBorder="1" applyAlignment="1" applyProtection="1">
      <alignment horizontal="center"/>
      <protection locked="0"/>
    </xf>
    <xf numFmtId="0" fontId="19" fillId="0" borderId="39" xfId="0" applyFont="1" applyFill="1" applyBorder="1" applyAlignment="1" applyProtection="1">
      <alignment horizontal="center"/>
      <protection locked="0"/>
    </xf>
    <xf numFmtId="0" fontId="19" fillId="0" borderId="48" xfId="0" applyFont="1" applyFill="1" applyBorder="1" applyAlignment="1" applyProtection="1">
      <alignment horizontal="center"/>
      <protection locked="0"/>
    </xf>
    <xf numFmtId="0" fontId="7" fillId="2" borderId="42" xfId="0" applyFont="1" applyFill="1" applyBorder="1" applyAlignment="1" applyProtection="1">
      <alignment horizontal="center" vertical="center"/>
    </xf>
    <xf numFmtId="0" fontId="7" fillId="2" borderId="38" xfId="0" applyFont="1" applyFill="1" applyBorder="1" applyAlignment="1" applyProtection="1">
      <alignment horizontal="center" vertical="center"/>
    </xf>
    <xf numFmtId="0" fontId="10" fillId="2" borderId="28" xfId="0" applyFont="1" applyFill="1" applyBorder="1" applyAlignment="1" applyProtection="1">
      <alignment horizontal="center" vertical="center"/>
    </xf>
    <xf numFmtId="0" fontId="7" fillId="2" borderId="27" xfId="0" applyFont="1" applyFill="1" applyBorder="1" applyAlignment="1" applyProtection="1">
      <alignment horizontal="center" vertical="center"/>
      <protection hidden="1"/>
    </xf>
    <xf numFmtId="0" fontId="10" fillId="2" borderId="28" xfId="0" applyFont="1" applyFill="1" applyBorder="1" applyAlignment="1" applyProtection="1">
      <alignment horizontal="center" vertical="center"/>
      <protection hidden="1"/>
    </xf>
    <xf numFmtId="0" fontId="13" fillId="2" borderId="18" xfId="0" applyFont="1" applyFill="1" applyBorder="1" applyAlignment="1" applyProtection="1">
      <alignment horizontal="center" vertical="center" wrapText="1"/>
      <protection hidden="1"/>
    </xf>
    <xf numFmtId="0" fontId="13" fillId="2" borderId="29" xfId="0" applyFont="1" applyFill="1" applyBorder="1" applyAlignment="1" applyProtection="1">
      <alignment horizontal="center" vertical="center" wrapText="1"/>
      <protection hidden="1"/>
    </xf>
    <xf numFmtId="0" fontId="6" fillId="2" borderId="19" xfId="0" applyNumberFormat="1" applyFont="1" applyFill="1" applyBorder="1" applyAlignment="1" applyProtection="1">
      <alignment horizontal="center" vertical="center"/>
    </xf>
    <xf numFmtId="0" fontId="6" fillId="2" borderId="22" xfId="0" applyNumberFormat="1" applyFont="1" applyFill="1" applyBorder="1" applyAlignment="1" applyProtection="1">
      <alignment horizontal="center" vertical="center"/>
    </xf>
    <xf numFmtId="0" fontId="6" fillId="2" borderId="3" xfId="0" applyNumberFormat="1" applyFont="1" applyFill="1" applyBorder="1" applyAlignment="1" applyProtection="1">
      <alignment horizontal="center" vertical="center"/>
    </xf>
    <xf numFmtId="0" fontId="6" fillId="2" borderId="4" xfId="0" applyNumberFormat="1" applyFont="1" applyFill="1" applyBorder="1" applyAlignment="1" applyProtection="1">
      <alignment horizontal="center" vertical="center"/>
    </xf>
    <xf numFmtId="0" fontId="7" fillId="2" borderId="19" xfId="0" applyFont="1" applyFill="1" applyBorder="1" applyAlignment="1" applyProtection="1">
      <alignment horizontal="center" vertical="center" wrapText="1"/>
      <protection hidden="1"/>
    </xf>
    <xf numFmtId="0" fontId="7" fillId="2" borderId="11" xfId="0" applyFont="1" applyFill="1" applyBorder="1" applyAlignment="1" applyProtection="1">
      <alignment horizontal="center" vertical="center" wrapText="1"/>
      <protection hidden="1"/>
    </xf>
    <xf numFmtId="0" fontId="13" fillId="2" borderId="19" xfId="0" applyFont="1" applyFill="1" applyBorder="1" applyAlignment="1" applyProtection="1">
      <alignment horizontal="center" vertical="center" wrapText="1"/>
      <protection hidden="1"/>
    </xf>
    <xf numFmtId="0" fontId="13" fillId="2" borderId="11" xfId="0" applyFont="1" applyFill="1" applyBorder="1" applyAlignment="1" applyProtection="1">
      <alignment horizontal="center" vertical="center" wrapText="1"/>
      <protection hidden="1"/>
    </xf>
    <xf numFmtId="0" fontId="6" fillId="2" borderId="15" xfId="0" applyFont="1" applyFill="1" applyBorder="1" applyAlignment="1" applyProtection="1">
      <alignment horizontal="center" vertical="center"/>
    </xf>
    <xf numFmtId="0" fontId="15" fillId="2" borderId="81" xfId="0" applyFont="1" applyFill="1" applyBorder="1" applyAlignment="1" applyProtection="1">
      <alignment horizontal="left"/>
      <protection hidden="1"/>
    </xf>
    <xf numFmtId="0" fontId="15" fillId="2" borderId="43" xfId="0" applyFont="1" applyFill="1" applyBorder="1" applyAlignment="1" applyProtection="1">
      <alignment horizontal="left"/>
      <protection hidden="1"/>
    </xf>
    <xf numFmtId="0" fontId="15" fillId="2" borderId="7" xfId="0" applyFont="1" applyFill="1" applyBorder="1" applyAlignment="1" applyProtection="1">
      <alignment horizontal="left"/>
      <protection hidden="1"/>
    </xf>
    <xf numFmtId="0" fontId="6" fillId="2" borderId="74" xfId="0" applyFont="1" applyFill="1" applyBorder="1" applyProtection="1"/>
    <xf numFmtId="0" fontId="6" fillId="2" borderId="75" xfId="0" applyFont="1" applyFill="1" applyBorder="1" applyProtection="1"/>
    <xf numFmtId="0" fontId="7" fillId="5" borderId="0" xfId="0" applyFont="1" applyFill="1" applyBorder="1" applyAlignment="1">
      <alignment horizontal="left" vertical="center"/>
    </xf>
    <xf numFmtId="167" fontId="7" fillId="2" borderId="33" xfId="0" applyNumberFormat="1" applyFont="1" applyFill="1" applyBorder="1" applyAlignment="1" applyProtection="1">
      <alignment horizontal="center" vertical="center" wrapText="1"/>
      <protection hidden="1"/>
    </xf>
    <xf numFmtId="167" fontId="7" fillId="2" borderId="40" xfId="0" applyNumberFormat="1" applyFont="1" applyFill="1" applyBorder="1" applyAlignment="1" applyProtection="1">
      <alignment horizontal="center" vertical="center" wrapText="1"/>
      <protection hidden="1"/>
    </xf>
    <xf numFmtId="0" fontId="15" fillId="5" borderId="0" xfId="0" applyFont="1" applyFill="1" applyBorder="1" applyAlignment="1" applyProtection="1">
      <alignment horizontal="right"/>
    </xf>
    <xf numFmtId="0" fontId="30" fillId="0" borderId="68" xfId="0" applyFont="1" applyFill="1" applyBorder="1" applyAlignment="1" applyProtection="1">
      <alignment horizontal="center" vertical="top" wrapText="1"/>
    </xf>
    <xf numFmtId="0" fontId="30" fillId="0" borderId="69" xfId="0" applyFont="1" applyFill="1" applyBorder="1" applyAlignment="1" applyProtection="1">
      <alignment horizontal="center" vertical="top" wrapText="1"/>
    </xf>
    <xf numFmtId="0" fontId="30" fillId="0" borderId="70" xfId="0" applyFont="1" applyFill="1" applyBorder="1" applyAlignment="1" applyProtection="1">
      <alignment horizontal="center" vertical="top" wrapText="1"/>
    </xf>
    <xf numFmtId="0" fontId="30" fillId="0" borderId="34" xfId="0" applyFont="1" applyFill="1" applyBorder="1" applyAlignment="1" applyProtection="1">
      <alignment horizontal="center" vertical="top" wrapText="1"/>
    </xf>
    <xf numFmtId="0" fontId="30" fillId="0" borderId="0" xfId="0" applyFont="1" applyFill="1" applyBorder="1" applyAlignment="1" applyProtection="1">
      <alignment horizontal="center" vertical="top" wrapText="1"/>
    </xf>
    <xf numFmtId="0" fontId="30" fillId="0" borderId="6" xfId="0" applyFont="1" applyFill="1" applyBorder="1" applyAlignment="1" applyProtection="1">
      <alignment horizontal="center" vertical="top" wrapText="1"/>
    </xf>
    <xf numFmtId="0" fontId="30" fillId="0" borderId="65" xfId="0" applyFont="1" applyFill="1" applyBorder="1" applyAlignment="1" applyProtection="1">
      <alignment horizontal="center" vertical="top" wrapText="1"/>
    </xf>
    <xf numFmtId="0" fontId="30" fillId="0" borderId="66" xfId="0" applyFont="1" applyFill="1" applyBorder="1" applyAlignment="1" applyProtection="1">
      <alignment horizontal="center" vertical="top" wrapText="1"/>
    </xf>
    <xf numFmtId="0" fontId="30" fillId="0" borderId="67" xfId="0" applyFont="1" applyFill="1" applyBorder="1" applyAlignment="1" applyProtection="1">
      <alignment horizontal="center" vertical="top" wrapText="1"/>
    </xf>
    <xf numFmtId="0" fontId="25" fillId="2" borderId="32" xfId="0" applyFont="1" applyFill="1" applyBorder="1" applyAlignment="1" applyProtection="1">
      <alignment horizontal="center" vertical="top" wrapText="1"/>
    </xf>
    <xf numFmtId="0" fontId="25" fillId="2" borderId="39" xfId="0" applyFont="1" applyFill="1" applyBorder="1" applyAlignment="1" applyProtection="1">
      <alignment horizontal="center" vertical="top" wrapText="1"/>
    </xf>
    <xf numFmtId="0" fontId="25" fillId="2" borderId="33" xfId="0" applyFont="1" applyFill="1" applyBorder="1" applyAlignment="1" applyProtection="1">
      <alignment horizontal="center" vertical="top" wrapText="1"/>
    </xf>
    <xf numFmtId="0" fontId="25" fillId="2" borderId="34" xfId="0" applyFont="1" applyFill="1" applyBorder="1" applyAlignment="1" applyProtection="1">
      <alignment horizontal="center" vertical="top" wrapText="1"/>
    </xf>
    <xf numFmtId="0" fontId="25" fillId="2" borderId="0" xfId="0" applyFont="1" applyFill="1" applyBorder="1" applyAlignment="1" applyProtection="1">
      <alignment horizontal="center" vertical="top" wrapText="1"/>
    </xf>
    <xf numFmtId="0" fontId="25" fillId="2" borderId="6" xfId="0" applyFont="1" applyFill="1" applyBorder="1" applyAlignment="1" applyProtection="1">
      <alignment horizontal="center" vertical="top" wrapText="1"/>
    </xf>
    <xf numFmtId="0" fontId="25" fillId="2" borderId="65" xfId="0" applyFont="1" applyFill="1" applyBorder="1" applyAlignment="1" applyProtection="1">
      <alignment horizontal="center" vertical="top" wrapText="1"/>
    </xf>
    <xf numFmtId="0" fontId="25" fillId="2" borderId="66" xfId="0" applyFont="1" applyFill="1" applyBorder="1" applyAlignment="1" applyProtection="1">
      <alignment horizontal="center" vertical="top" wrapText="1"/>
    </xf>
    <xf numFmtId="0" fontId="25" fillId="2" borderId="67" xfId="0" applyFont="1" applyFill="1" applyBorder="1" applyAlignment="1" applyProtection="1">
      <alignment horizontal="center" vertical="top" wrapText="1"/>
    </xf>
    <xf numFmtId="0" fontId="8" fillId="2" borderId="27" xfId="0" applyFont="1" applyFill="1" applyBorder="1" applyAlignment="1" applyProtection="1">
      <alignment horizontal="left"/>
    </xf>
    <xf numFmtId="0" fontId="8" fillId="2" borderId="38" xfId="0" applyFont="1" applyFill="1" applyBorder="1" applyAlignment="1" applyProtection="1">
      <alignment horizontal="left"/>
    </xf>
    <xf numFmtId="0" fontId="8" fillId="2" borderId="28" xfId="0" applyFont="1" applyFill="1" applyBorder="1" applyAlignment="1" applyProtection="1">
      <alignment horizontal="left"/>
    </xf>
    <xf numFmtId="167" fontId="7" fillId="2" borderId="39" xfId="0" applyNumberFormat="1" applyFont="1" applyFill="1" applyBorder="1" applyAlignment="1" applyProtection="1">
      <alignment horizontal="center" vertical="center" wrapText="1"/>
      <protection hidden="1"/>
    </xf>
    <xf numFmtId="167" fontId="7" fillId="2" borderId="37" xfId="0" applyNumberFormat="1" applyFont="1" applyFill="1" applyBorder="1" applyAlignment="1" applyProtection="1">
      <alignment horizontal="center" vertical="center" wrapText="1"/>
      <protection hidden="1"/>
    </xf>
    <xf numFmtId="0" fontId="19" fillId="0" borderId="75" xfId="0" applyFont="1" applyBorder="1" applyAlignment="1" applyProtection="1">
      <alignment horizontal="left" vertical="center"/>
      <protection locked="0"/>
    </xf>
    <xf numFmtId="0" fontId="19" fillId="0" borderId="76" xfId="0" applyFont="1" applyBorder="1" applyAlignment="1" applyProtection="1">
      <alignment horizontal="left" vertical="center"/>
      <protection locked="0"/>
    </xf>
    <xf numFmtId="0" fontId="20" fillId="0" borderId="72" xfId="0" applyFont="1" applyBorder="1" applyAlignment="1" applyProtection="1">
      <alignment horizontal="left" vertical="center"/>
      <protection locked="0"/>
    </xf>
    <xf numFmtId="0" fontId="20" fillId="0" borderId="73" xfId="0" applyFont="1" applyBorder="1" applyAlignment="1" applyProtection="1">
      <alignment horizontal="left" vertical="center"/>
      <protection locked="0"/>
    </xf>
    <xf numFmtId="0" fontId="15" fillId="5" borderId="0" xfId="0" applyFont="1" applyFill="1" applyBorder="1" applyAlignment="1">
      <alignment horizontal="center" vertical="center"/>
    </xf>
    <xf numFmtId="0" fontId="6" fillId="5" borderId="37" xfId="0" applyFont="1" applyFill="1" applyBorder="1" applyAlignment="1" applyProtection="1">
      <alignment horizontal="left"/>
      <protection locked="0"/>
    </xf>
    <xf numFmtId="0" fontId="6" fillId="2" borderId="23" xfId="0" applyFont="1" applyFill="1" applyBorder="1" applyAlignment="1" applyProtection="1">
      <alignment horizontal="left" vertical="center"/>
      <protection hidden="1"/>
    </xf>
    <xf numFmtId="0" fontId="6" fillId="2" borderId="24" xfId="0" applyFont="1" applyFill="1" applyBorder="1" applyAlignment="1" applyProtection="1">
      <alignment horizontal="left" vertical="center"/>
      <protection hidden="1"/>
    </xf>
    <xf numFmtId="0" fontId="6" fillId="2" borderId="26" xfId="0" applyFont="1" applyFill="1" applyBorder="1" applyAlignment="1" applyProtection="1">
      <alignment horizontal="left" vertical="center"/>
      <protection hidden="1"/>
    </xf>
    <xf numFmtId="0" fontId="6" fillId="2" borderId="16" xfId="0" applyFont="1" applyFill="1" applyBorder="1" applyAlignment="1" applyProtection="1">
      <alignment horizontal="left" vertical="center"/>
      <protection hidden="1"/>
    </xf>
    <xf numFmtId="0" fontId="6" fillId="2" borderId="52" xfId="0" applyFont="1" applyFill="1" applyBorder="1" applyAlignment="1" applyProtection="1">
      <alignment horizontal="left" vertical="center"/>
      <protection hidden="1"/>
    </xf>
    <xf numFmtId="0" fontId="6" fillId="2" borderId="17" xfId="0" applyFont="1" applyFill="1" applyBorder="1" applyAlignment="1" applyProtection="1">
      <alignment horizontal="left" vertical="center"/>
      <protection hidden="1"/>
    </xf>
    <xf numFmtId="0" fontId="6" fillId="5" borderId="0" xfId="0" applyFont="1" applyFill="1" applyBorder="1" applyAlignment="1" applyProtection="1">
      <alignment horizontal="center" vertical="center"/>
    </xf>
    <xf numFmtId="0" fontId="6" fillId="5" borderId="6" xfId="0" applyFont="1" applyFill="1" applyBorder="1" applyAlignment="1" applyProtection="1">
      <alignment horizontal="center" vertical="center"/>
    </xf>
    <xf numFmtId="0" fontId="7" fillId="5" borderId="0" xfId="0" applyFont="1" applyFill="1" applyBorder="1" applyAlignment="1" applyProtection="1">
      <alignment horizontal="center"/>
    </xf>
    <xf numFmtId="0" fontId="7" fillId="5" borderId="6" xfId="0" applyFont="1" applyFill="1" applyBorder="1" applyAlignment="1" applyProtection="1">
      <alignment horizontal="center"/>
    </xf>
    <xf numFmtId="0" fontId="5" fillId="2" borderId="74" xfId="0" applyFont="1" applyFill="1" applyBorder="1" applyAlignment="1" applyProtection="1">
      <alignment horizontal="left"/>
    </xf>
    <xf numFmtId="0" fontId="5" fillId="2" borderId="75" xfId="0" applyFont="1" applyFill="1" applyBorder="1" applyAlignment="1" applyProtection="1">
      <alignment horizontal="left"/>
    </xf>
    <xf numFmtId="14" fontId="28" fillId="5" borderId="39" xfId="0" applyNumberFormat="1" applyFont="1" applyFill="1" applyBorder="1" applyAlignment="1" applyProtection="1">
      <alignment horizontal="center"/>
      <protection locked="0"/>
    </xf>
    <xf numFmtId="0" fontId="18" fillId="0" borderId="72" xfId="0" applyFont="1" applyFill="1" applyBorder="1" applyAlignment="1" applyProtection="1">
      <alignment horizontal="center" vertical="center"/>
      <protection locked="0"/>
    </xf>
    <xf numFmtId="0" fontId="18" fillId="0" borderId="73" xfId="0" applyFont="1" applyFill="1" applyBorder="1" applyAlignment="1" applyProtection="1">
      <alignment horizontal="center" vertical="center"/>
      <protection locked="0"/>
    </xf>
    <xf numFmtId="0" fontId="18" fillId="0" borderId="75" xfId="0" applyFont="1" applyFill="1" applyBorder="1" applyAlignment="1" applyProtection="1">
      <alignment horizontal="center" vertical="center"/>
      <protection locked="0"/>
    </xf>
    <xf numFmtId="0" fontId="18" fillId="0" borderId="76" xfId="0" applyFont="1" applyFill="1" applyBorder="1" applyAlignment="1" applyProtection="1">
      <alignment horizontal="center" vertical="center"/>
      <protection locked="0"/>
    </xf>
    <xf numFmtId="0" fontId="18" fillId="0" borderId="78" xfId="0" applyFont="1" applyFill="1" applyBorder="1" applyAlignment="1" applyProtection="1">
      <alignment horizontal="center" vertical="center"/>
      <protection locked="0"/>
    </xf>
    <xf numFmtId="0" fontId="18" fillId="0" borderId="79" xfId="0" applyFont="1" applyFill="1" applyBorder="1" applyAlignment="1" applyProtection="1">
      <alignment horizontal="center" vertical="center"/>
      <protection locked="0"/>
    </xf>
    <xf numFmtId="14" fontId="18" fillId="0" borderId="80" xfId="0" applyNumberFormat="1" applyFont="1" applyFill="1" applyBorder="1" applyAlignment="1" applyProtection="1">
      <alignment horizontal="center" vertical="center"/>
      <protection locked="0"/>
    </xf>
    <xf numFmtId="14" fontId="18" fillId="0" borderId="38" xfId="0" applyNumberFormat="1" applyFont="1" applyFill="1" applyBorder="1" applyAlignment="1" applyProtection="1">
      <alignment horizontal="center" vertical="center"/>
      <protection locked="0"/>
    </xf>
    <xf numFmtId="14" fontId="18" fillId="0" borderId="25" xfId="0" applyNumberFormat="1" applyFont="1" applyFill="1" applyBorder="1" applyAlignment="1" applyProtection="1">
      <alignment horizontal="center" vertical="center"/>
      <protection locked="0"/>
    </xf>
    <xf numFmtId="0" fontId="7" fillId="2" borderId="15" xfId="0" applyFont="1" applyFill="1" applyBorder="1" applyAlignment="1" applyProtection="1">
      <alignment horizontal="center"/>
    </xf>
    <xf numFmtId="0" fontId="7" fillId="2" borderId="4" xfId="0" applyFont="1" applyFill="1" applyBorder="1" applyAlignment="1" applyProtection="1">
      <alignment horizontal="center"/>
    </xf>
    <xf numFmtId="0" fontId="7" fillId="2" borderId="9" xfId="0" applyFont="1" applyFill="1" applyBorder="1" applyAlignment="1" applyProtection="1">
      <alignment horizontal="center"/>
    </xf>
    <xf numFmtId="0" fontId="26" fillId="4" borderId="27" xfId="0" applyFont="1" applyFill="1" applyBorder="1" applyAlignment="1" applyProtection="1">
      <alignment horizontal="left" vertical="top" wrapText="1"/>
    </xf>
    <xf numFmtId="0" fontId="26" fillId="4" borderId="38" xfId="0" applyFont="1" applyFill="1" applyBorder="1" applyAlignment="1" applyProtection="1">
      <alignment horizontal="left" vertical="top" wrapText="1"/>
    </xf>
    <xf numFmtId="0" fontId="26" fillId="4" borderId="38" xfId="0" applyFont="1" applyFill="1" applyBorder="1" applyAlignment="1" applyProtection="1">
      <alignment horizontal="right" vertical="top" wrapText="1"/>
    </xf>
    <xf numFmtId="0" fontId="26" fillId="4" borderId="25" xfId="0" applyFont="1" applyFill="1" applyBorder="1" applyAlignment="1" applyProtection="1">
      <alignment horizontal="right" vertical="top" wrapText="1"/>
    </xf>
    <xf numFmtId="0" fontId="13" fillId="2" borderId="19" xfId="0" applyFont="1" applyFill="1" applyBorder="1" applyAlignment="1" applyProtection="1">
      <alignment horizontal="center" vertical="center" textRotation="90"/>
      <protection hidden="1"/>
    </xf>
    <xf numFmtId="0" fontId="13" fillId="2" borderId="11" xfId="0" applyFont="1" applyFill="1" applyBorder="1" applyAlignment="1" applyProtection="1">
      <alignment horizontal="center" vertical="center" textRotation="90"/>
      <protection hidden="1"/>
    </xf>
    <xf numFmtId="0" fontId="7" fillId="2" borderId="32" xfId="0" applyFont="1" applyFill="1" applyBorder="1" applyAlignment="1" applyProtection="1">
      <alignment horizontal="center" vertical="center"/>
      <protection hidden="1"/>
    </xf>
    <xf numFmtId="0" fontId="7" fillId="2" borderId="31" xfId="0" applyFont="1" applyFill="1" applyBorder="1" applyAlignment="1" applyProtection="1">
      <alignment horizontal="center" vertical="center"/>
      <protection hidden="1"/>
    </xf>
    <xf numFmtId="0" fontId="6" fillId="5" borderId="34" xfId="0" applyFont="1" applyFill="1" applyBorder="1" applyAlignment="1" applyProtection="1">
      <alignment horizontal="left" vertical="top" wrapText="1"/>
    </xf>
    <xf numFmtId="0" fontId="6" fillId="5" borderId="0" xfId="0" applyFont="1" applyFill="1" applyBorder="1" applyAlignment="1" applyProtection="1">
      <alignment horizontal="left" vertical="top" wrapText="1"/>
    </xf>
    <xf numFmtId="49" fontId="19" fillId="0" borderId="75" xfId="0" applyNumberFormat="1" applyFont="1" applyFill="1" applyBorder="1" applyAlignment="1" applyProtection="1">
      <alignment horizontal="left" vertical="center"/>
      <protection locked="0"/>
    </xf>
    <xf numFmtId="49" fontId="19" fillId="0" borderId="76" xfId="0" applyNumberFormat="1" applyFont="1" applyFill="1" applyBorder="1" applyAlignment="1" applyProtection="1">
      <alignment horizontal="left" vertical="center"/>
      <protection locked="0"/>
    </xf>
    <xf numFmtId="0" fontId="19" fillId="0" borderId="75" xfId="0" applyFont="1" applyFill="1" applyBorder="1" applyAlignment="1" applyProtection="1">
      <alignment horizontal="left" vertical="center"/>
      <protection locked="0"/>
    </xf>
    <xf numFmtId="0" fontId="19" fillId="0" borderId="76" xfId="0" applyFont="1" applyFill="1" applyBorder="1" applyAlignment="1" applyProtection="1">
      <alignment horizontal="left" vertical="center"/>
      <protection locked="0"/>
    </xf>
    <xf numFmtId="0" fontId="19" fillId="5" borderId="0" xfId="0" applyFont="1" applyFill="1" applyBorder="1" applyAlignment="1" applyProtection="1">
      <alignment horizontal="left" vertical="center"/>
      <protection locked="0"/>
    </xf>
    <xf numFmtId="0" fontId="6" fillId="5" borderId="0" xfId="0" applyFont="1" applyFill="1" applyBorder="1" applyAlignment="1" applyProtection="1"/>
    <xf numFmtId="0" fontId="19" fillId="0" borderId="94" xfId="0" applyFont="1" applyBorder="1" applyAlignment="1" applyProtection="1">
      <alignment horizontal="center" vertical="center" wrapText="1"/>
      <protection locked="0"/>
    </xf>
    <xf numFmtId="0" fontId="19" fillId="0" borderId="45" xfId="0" applyFont="1" applyBorder="1" applyAlignment="1" applyProtection="1">
      <alignment horizontal="center" vertical="center" wrapText="1"/>
      <protection locked="0"/>
    </xf>
    <xf numFmtId="0" fontId="13" fillId="2" borderId="44" xfId="0" applyFont="1" applyFill="1" applyBorder="1" applyAlignment="1" applyProtection="1">
      <alignment horizontal="center" vertical="center"/>
      <protection hidden="1"/>
    </xf>
    <xf numFmtId="0" fontId="13" fillId="2" borderId="36"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6" fillId="2" borderId="46" xfId="0" applyFont="1" applyFill="1" applyBorder="1" applyAlignment="1" applyProtection="1">
      <alignment horizontal="center" vertical="center"/>
      <protection hidden="1"/>
    </xf>
    <xf numFmtId="0" fontId="6" fillId="2" borderId="41" xfId="0" applyFont="1" applyFill="1" applyBorder="1" applyAlignment="1" applyProtection="1">
      <alignment horizontal="center" vertical="center"/>
      <protection hidden="1"/>
    </xf>
    <xf numFmtId="0" fontId="6" fillId="2" borderId="56" xfId="0" applyFont="1" applyFill="1" applyBorder="1" applyAlignment="1" applyProtection="1">
      <alignment horizontal="center" vertical="center"/>
      <protection hidden="1"/>
    </xf>
    <xf numFmtId="0" fontId="6" fillId="2" borderId="57" xfId="0" applyFont="1" applyFill="1" applyBorder="1" applyAlignment="1" applyProtection="1">
      <alignment horizontal="center" vertical="center"/>
      <protection hidden="1"/>
    </xf>
    <xf numFmtId="0" fontId="6" fillId="2" borderId="58" xfId="0" applyFont="1" applyFill="1" applyBorder="1" applyAlignment="1" applyProtection="1">
      <alignment horizontal="center" vertical="center"/>
      <protection hidden="1"/>
    </xf>
    <xf numFmtId="0" fontId="6" fillId="2" borderId="14" xfId="0" applyFont="1" applyFill="1" applyBorder="1" applyAlignment="1" applyProtection="1">
      <alignment horizontal="center" vertical="center"/>
    </xf>
    <xf numFmtId="0" fontId="14" fillId="2" borderId="47" xfId="0" applyFont="1" applyFill="1" applyBorder="1" applyAlignment="1" applyProtection="1">
      <alignment horizontal="center" vertical="center"/>
      <protection hidden="1"/>
    </xf>
    <xf numFmtId="0" fontId="14" fillId="2" borderId="48" xfId="0" applyFont="1" applyFill="1" applyBorder="1" applyAlignment="1" applyProtection="1">
      <alignment horizontal="center" vertical="center"/>
      <protection hidden="1"/>
    </xf>
    <xf numFmtId="0" fontId="17" fillId="2" borderId="49" xfId="0" applyFont="1" applyFill="1" applyBorder="1" applyAlignment="1" applyProtection="1">
      <alignment horizontal="center" vertical="center" wrapText="1"/>
      <protection hidden="1"/>
    </xf>
    <xf numFmtId="0" fontId="17" fillId="2" borderId="50" xfId="0" applyFont="1" applyFill="1" applyBorder="1" applyAlignment="1" applyProtection="1">
      <alignment horizontal="center" vertical="center" wrapText="1"/>
      <protection hidden="1"/>
    </xf>
    <xf numFmtId="0" fontId="13" fillId="2" borderId="20" xfId="0" applyFont="1" applyFill="1" applyBorder="1" applyAlignment="1" applyProtection="1">
      <alignment horizontal="center" vertical="center" wrapText="1"/>
      <protection hidden="1"/>
    </xf>
    <xf numFmtId="0" fontId="13" fillId="2" borderId="21" xfId="0" applyFont="1" applyFill="1" applyBorder="1" applyAlignment="1" applyProtection="1">
      <alignment horizontal="center" vertical="center" wrapText="1"/>
      <protection hidden="1"/>
    </xf>
    <xf numFmtId="0" fontId="18" fillId="0" borderId="0" xfId="0" applyFont="1" applyFill="1" applyAlignment="1" applyProtection="1">
      <alignment horizontal="center" textRotation="90" wrapText="1"/>
      <protection hidden="1"/>
    </xf>
    <xf numFmtId="0" fontId="18" fillId="0" borderId="0" xfId="0" applyFont="1" applyFill="1" applyAlignment="1" applyProtection="1">
      <alignment horizontal="center" textRotation="90"/>
      <protection hidden="1"/>
    </xf>
    <xf numFmtId="0" fontId="6" fillId="2" borderId="18" xfId="0" applyFont="1" applyFill="1" applyBorder="1" applyAlignment="1" applyProtection="1">
      <alignment horizontal="center" vertical="center"/>
    </xf>
    <xf numFmtId="0" fontId="6" fillId="2" borderId="30" xfId="0" applyFont="1" applyFill="1" applyBorder="1" applyAlignment="1" applyProtection="1">
      <alignment horizontal="center" vertical="center"/>
    </xf>
    <xf numFmtId="0" fontId="9" fillId="2" borderId="34" xfId="0" applyFont="1" applyFill="1" applyBorder="1" applyAlignment="1" applyProtection="1">
      <alignment horizontal="left"/>
    </xf>
    <xf numFmtId="0" fontId="9" fillId="2" borderId="0" xfId="0" applyFont="1" applyFill="1" applyBorder="1" applyAlignment="1" applyProtection="1">
      <alignment horizontal="left"/>
    </xf>
    <xf numFmtId="0" fontId="9" fillId="2" borderId="6" xfId="0" applyFont="1" applyFill="1" applyBorder="1" applyAlignment="1" applyProtection="1">
      <alignment horizontal="left"/>
    </xf>
    <xf numFmtId="0" fontId="9" fillId="2" borderId="31" xfId="0" applyFont="1" applyFill="1" applyBorder="1" applyAlignment="1" applyProtection="1">
      <alignment horizontal="left"/>
    </xf>
    <xf numFmtId="0" fontId="9" fillId="2" borderId="37" xfId="0" applyFont="1" applyFill="1" applyBorder="1" applyAlignment="1" applyProtection="1">
      <alignment horizontal="left"/>
    </xf>
    <xf numFmtId="0" fontId="9" fillId="2" borderId="40" xfId="0" applyFont="1" applyFill="1" applyBorder="1" applyAlignment="1" applyProtection="1">
      <alignment horizontal="left"/>
    </xf>
    <xf numFmtId="0" fontId="6" fillId="2" borderId="91" xfId="0" applyFont="1" applyFill="1" applyBorder="1" applyAlignment="1" applyProtection="1">
      <alignment horizontal="center" vertical="center"/>
      <protection hidden="1"/>
    </xf>
    <xf numFmtId="0" fontId="6" fillId="2" borderId="92" xfId="0" applyFont="1" applyFill="1" applyBorder="1" applyAlignment="1" applyProtection="1">
      <alignment horizontal="center" vertical="center"/>
      <protection hidden="1"/>
    </xf>
    <xf numFmtId="0" fontId="6" fillId="2" borderId="51" xfId="4" applyFont="1" applyFill="1" applyBorder="1" applyAlignment="1" applyProtection="1">
      <alignment horizontal="center" vertical="center"/>
      <protection hidden="1"/>
    </xf>
    <xf numFmtId="0" fontId="6" fillId="2" borderId="93" xfId="4" applyFont="1" applyFill="1" applyBorder="1" applyAlignment="1" applyProtection="1">
      <alignment horizontal="center" vertical="center"/>
      <protection hidden="1"/>
    </xf>
    <xf numFmtId="0" fontId="6" fillId="2" borderId="19" xfId="4" applyFont="1" applyFill="1" applyBorder="1" applyAlignment="1" applyProtection="1">
      <alignment horizontal="center" vertical="center" wrapText="1"/>
      <protection hidden="1"/>
    </xf>
    <xf numFmtId="0" fontId="6" fillId="2" borderId="12" xfId="4" applyFont="1" applyFill="1" applyBorder="1" applyAlignment="1" applyProtection="1">
      <alignment horizontal="center" vertical="center"/>
      <protection hidden="1"/>
    </xf>
    <xf numFmtId="0" fontId="24" fillId="2" borderId="19" xfId="4" applyFont="1" applyFill="1" applyBorder="1" applyAlignment="1" applyProtection="1">
      <alignment horizontal="center" vertical="center" wrapText="1"/>
      <protection hidden="1"/>
    </xf>
    <xf numFmtId="0" fontId="24" fillId="2" borderId="12" xfId="4" applyFont="1" applyFill="1" applyBorder="1" applyAlignment="1" applyProtection="1">
      <alignment horizontal="center" vertical="center"/>
      <protection hidden="1"/>
    </xf>
    <xf numFmtId="0" fontId="19" fillId="0" borderId="0" xfId="0" applyNumberFormat="1" applyFont="1" applyFill="1" applyBorder="1" applyAlignment="1" applyProtection="1">
      <alignment horizontal="center"/>
      <protection hidden="1"/>
    </xf>
    <xf numFmtId="0" fontId="18" fillId="0" borderId="0" xfId="0" applyFont="1" applyFill="1" applyAlignment="1" applyProtection="1">
      <alignment horizontal="center"/>
      <protection hidden="1"/>
    </xf>
    <xf numFmtId="0" fontId="14" fillId="2" borderId="19" xfId="0" applyFont="1" applyFill="1" applyBorder="1" applyAlignment="1" applyProtection="1">
      <alignment horizontal="center" vertical="center" wrapText="1"/>
      <protection hidden="1"/>
    </xf>
    <xf numFmtId="0" fontId="14" fillId="2" borderId="11" xfId="0" applyFont="1" applyFill="1" applyBorder="1" applyAlignment="1" applyProtection="1">
      <alignment horizontal="center" vertical="center" wrapText="1"/>
      <protection hidden="1"/>
    </xf>
    <xf numFmtId="0" fontId="7" fillId="2" borderId="47" xfId="0" applyFont="1" applyFill="1" applyBorder="1" applyAlignment="1" applyProtection="1">
      <alignment horizontal="center" vertical="center"/>
      <protection hidden="1"/>
    </xf>
    <xf numFmtId="0" fontId="7" fillId="2" borderId="39" xfId="0" applyFont="1" applyFill="1" applyBorder="1" applyAlignment="1" applyProtection="1">
      <alignment horizontal="center" vertical="center"/>
      <protection hidden="1"/>
    </xf>
    <xf numFmtId="0" fontId="7" fillId="2" borderId="33" xfId="0" applyFont="1" applyFill="1" applyBorder="1" applyAlignment="1" applyProtection="1">
      <alignment horizontal="center" vertical="center"/>
      <protection hidden="1"/>
    </xf>
    <xf numFmtId="0" fontId="6" fillId="2" borderId="51" xfId="0" applyFont="1" applyFill="1" applyBorder="1" applyAlignment="1" applyProtection="1">
      <alignment horizontal="center" vertical="center"/>
      <protection hidden="1"/>
    </xf>
    <xf numFmtId="0" fontId="6" fillId="2" borderId="37" xfId="0" applyFont="1" applyFill="1" applyBorder="1" applyAlignment="1" applyProtection="1">
      <alignment horizontal="center" vertical="center"/>
      <protection hidden="1"/>
    </xf>
    <xf numFmtId="0" fontId="6" fillId="2" borderId="40" xfId="0" applyFont="1" applyFill="1" applyBorder="1" applyAlignment="1" applyProtection="1">
      <alignment horizontal="center" vertical="center"/>
      <protection hidden="1"/>
    </xf>
    <xf numFmtId="0" fontId="13" fillId="2" borderId="47" xfId="0" applyFont="1" applyFill="1" applyBorder="1" applyAlignment="1" applyProtection="1">
      <alignment horizontal="center" vertical="center"/>
      <protection hidden="1"/>
    </xf>
    <xf numFmtId="0" fontId="13" fillId="2" borderId="39" xfId="0" applyFont="1" applyFill="1" applyBorder="1" applyAlignment="1" applyProtection="1">
      <alignment horizontal="center" vertical="center"/>
      <protection hidden="1"/>
    </xf>
    <xf numFmtId="0" fontId="13" fillId="2" borderId="48" xfId="0" applyFont="1" applyFill="1" applyBorder="1" applyAlignment="1" applyProtection="1">
      <alignment horizontal="center" vertical="center"/>
      <protection hidden="1"/>
    </xf>
    <xf numFmtId="0" fontId="24" fillId="2" borderId="49" xfId="0" applyFont="1" applyFill="1" applyBorder="1" applyAlignment="1" applyProtection="1">
      <alignment horizontal="center" vertical="center"/>
      <protection hidden="1"/>
    </xf>
    <xf numFmtId="0" fontId="24" fillId="2" borderId="0" xfId="0" applyFont="1" applyFill="1" applyBorder="1" applyAlignment="1" applyProtection="1">
      <alignment horizontal="center" vertical="center"/>
      <protection hidden="1"/>
    </xf>
    <xf numFmtId="0" fontId="24" fillId="2" borderId="50" xfId="0" applyFont="1" applyFill="1" applyBorder="1" applyAlignment="1" applyProtection="1">
      <alignment horizontal="center" vertical="center"/>
      <protection hidden="1"/>
    </xf>
    <xf numFmtId="0" fontId="18" fillId="0" borderId="32" xfId="0" applyFont="1" applyBorder="1" applyAlignment="1" applyProtection="1">
      <alignment horizontal="left" vertical="top" wrapText="1"/>
      <protection locked="0"/>
    </xf>
    <xf numFmtId="0" fontId="18" fillId="0" borderId="39" xfId="0" applyFont="1" applyBorder="1" applyAlignment="1" applyProtection="1">
      <alignment horizontal="left" vertical="top" wrapText="1"/>
      <protection locked="0"/>
    </xf>
    <xf numFmtId="0" fontId="18" fillId="0" borderId="33" xfId="0" applyFont="1" applyBorder="1" applyAlignment="1" applyProtection="1">
      <alignment horizontal="left" vertical="top" wrapText="1"/>
      <protection locked="0"/>
    </xf>
    <xf numFmtId="0" fontId="18" fillId="0" borderId="34"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31" xfId="0" applyFont="1" applyBorder="1" applyAlignment="1" applyProtection="1">
      <alignment horizontal="left" vertical="top" wrapText="1"/>
      <protection locked="0"/>
    </xf>
    <xf numFmtId="0" fontId="18" fillId="0" borderId="37" xfId="0" applyFont="1" applyBorder="1" applyAlignment="1" applyProtection="1">
      <alignment horizontal="left" vertical="top" wrapText="1"/>
      <protection locked="0"/>
    </xf>
    <xf numFmtId="0" fontId="18" fillId="0" borderId="40" xfId="0" applyFont="1" applyBorder="1" applyAlignment="1" applyProtection="1">
      <alignment horizontal="left" vertical="top" wrapText="1"/>
      <protection locked="0"/>
    </xf>
    <xf numFmtId="0" fontId="18" fillId="0" borderId="34" xfId="0" applyFont="1" applyFill="1" applyBorder="1" applyAlignment="1" applyProtection="1">
      <alignment horizontal="center" textRotation="90" wrapText="1"/>
      <protection hidden="1"/>
    </xf>
    <xf numFmtId="0" fontId="4" fillId="2" borderId="38" xfId="0" applyNumberFormat="1" applyFont="1" applyFill="1" applyBorder="1" applyAlignment="1" applyProtection="1">
      <alignment horizontal="center"/>
      <protection locked="0"/>
    </xf>
    <xf numFmtId="0" fontId="4" fillId="2" borderId="25" xfId="0" applyNumberFormat="1" applyFont="1" applyFill="1" applyBorder="1" applyAlignment="1" applyProtection="1">
      <alignment horizontal="center"/>
      <protection locked="0"/>
    </xf>
    <xf numFmtId="0" fontId="5" fillId="2" borderId="77" xfId="0" applyFont="1" applyFill="1" applyBorder="1" applyAlignment="1" applyProtection="1">
      <alignment horizontal="left"/>
    </xf>
    <xf numFmtId="0" fontId="5" fillId="2" borderId="78" xfId="0" applyFont="1" applyFill="1" applyBorder="1" applyAlignment="1" applyProtection="1">
      <alignment horizontal="left"/>
    </xf>
    <xf numFmtId="0" fontId="7" fillId="2" borderId="81" xfId="0" applyFont="1" applyFill="1" applyBorder="1" applyAlignment="1" applyProtection="1">
      <alignment horizontal="center"/>
      <protection hidden="1"/>
    </xf>
    <xf numFmtId="0" fontId="7" fillId="2" borderId="43" xfId="0" applyFont="1" applyFill="1" applyBorder="1" applyAlignment="1" applyProtection="1">
      <alignment horizontal="center"/>
      <protection hidden="1"/>
    </xf>
    <xf numFmtId="0" fontId="6" fillId="2" borderId="43" xfId="0" applyFont="1" applyFill="1" applyBorder="1" applyAlignment="1" applyProtection="1">
      <alignment horizontal="center"/>
      <protection hidden="1"/>
    </xf>
    <xf numFmtId="0" fontId="6" fillId="2" borderId="7" xfId="0" applyFont="1" applyFill="1" applyBorder="1" applyAlignment="1" applyProtection="1">
      <alignment horizontal="center"/>
      <protection hidden="1"/>
    </xf>
    <xf numFmtId="14" fontId="6" fillId="2" borderId="42" xfId="0" applyNumberFormat="1" applyFont="1" applyFill="1" applyBorder="1" applyAlignment="1" applyProtection="1">
      <alignment horizontal="center"/>
    </xf>
    <xf numFmtId="14" fontId="6" fillId="2" borderId="28" xfId="0" applyNumberFormat="1" applyFont="1" applyFill="1" applyBorder="1" applyAlignment="1" applyProtection="1">
      <alignment horizontal="center"/>
    </xf>
    <xf numFmtId="0" fontId="6" fillId="2" borderId="27" xfId="0" applyNumberFormat="1" applyFont="1" applyFill="1" applyBorder="1" applyAlignment="1" applyProtection="1">
      <alignment horizontal="center"/>
    </xf>
    <xf numFmtId="0" fontId="6" fillId="2" borderId="28" xfId="0" applyNumberFormat="1" applyFont="1" applyFill="1" applyBorder="1" applyAlignment="1" applyProtection="1">
      <alignment horizontal="center"/>
    </xf>
    <xf numFmtId="0" fontId="4" fillId="2" borderId="42" xfId="0" applyNumberFormat="1" applyFont="1" applyFill="1" applyBorder="1" applyAlignment="1" applyProtection="1">
      <alignment horizontal="center"/>
      <protection locked="0"/>
    </xf>
    <xf numFmtId="0" fontId="6" fillId="2" borderId="87" xfId="0" applyFont="1" applyFill="1" applyBorder="1" applyAlignment="1" applyProtection="1">
      <alignment horizontal="center"/>
    </xf>
    <xf numFmtId="0" fontId="6" fillId="2" borderId="84" xfId="0" applyFont="1" applyFill="1" applyBorder="1" applyAlignment="1" applyProtection="1">
      <alignment horizontal="center"/>
    </xf>
    <xf numFmtId="0" fontId="6" fillId="2" borderId="88" xfId="0" applyFont="1" applyFill="1" applyBorder="1" applyAlignment="1" applyProtection="1">
      <alignment horizontal="center"/>
    </xf>
    <xf numFmtId="0" fontId="6" fillId="2" borderId="85" xfId="0" applyFont="1" applyFill="1" applyBorder="1" applyAlignment="1" applyProtection="1">
      <alignment horizontal="center"/>
    </xf>
    <xf numFmtId="0" fontId="6" fillId="2" borderId="89" xfId="0" applyFont="1" applyFill="1" applyBorder="1" applyAlignment="1" applyProtection="1">
      <alignment horizontal="center"/>
    </xf>
    <xf numFmtId="0" fontId="6" fillId="2" borderId="86" xfId="0" applyFont="1" applyFill="1" applyBorder="1" applyAlignment="1" applyProtection="1">
      <alignment horizontal="center"/>
    </xf>
    <xf numFmtId="0" fontId="6" fillId="2" borderId="27" xfId="0" applyFont="1" applyFill="1" applyBorder="1" applyAlignment="1" applyProtection="1">
      <alignment horizontal="center"/>
    </xf>
    <xf numFmtId="0" fontId="6" fillId="2" borderId="90" xfId="0" applyFont="1" applyFill="1" applyBorder="1" applyAlignment="1" applyProtection="1">
      <alignment horizontal="center"/>
    </xf>
    <xf numFmtId="0" fontId="28" fillId="5" borderId="38" xfId="0" applyFont="1" applyFill="1" applyBorder="1" applyAlignment="1" applyProtection="1">
      <alignment horizontal="center"/>
      <protection locked="0"/>
    </xf>
    <xf numFmtId="0" fontId="6" fillId="2" borderId="23" xfId="0" applyFont="1" applyFill="1" applyBorder="1" applyAlignment="1" applyProtection="1">
      <alignment horizontal="center"/>
      <protection hidden="1"/>
    </xf>
    <xf numFmtId="0" fontId="6" fillId="2" borderId="26" xfId="0" applyFont="1" applyFill="1" applyBorder="1" applyAlignment="1" applyProtection="1">
      <alignment horizontal="center"/>
      <protection hidden="1"/>
    </xf>
    <xf numFmtId="0" fontId="6" fillId="2" borderId="16" xfId="0" applyFont="1" applyFill="1" applyBorder="1" applyAlignment="1" applyProtection="1">
      <alignment horizontal="center"/>
      <protection hidden="1"/>
    </xf>
    <xf numFmtId="0" fontId="6" fillId="2" borderId="17" xfId="0" applyFont="1" applyFill="1" applyBorder="1" applyAlignment="1" applyProtection="1">
      <alignment horizontal="center"/>
      <protection hidden="1"/>
    </xf>
    <xf numFmtId="0" fontId="16" fillId="2" borderId="32" xfId="0" applyFont="1" applyFill="1" applyBorder="1" applyAlignment="1" applyProtection="1">
      <alignment horizontal="left"/>
    </xf>
    <xf numFmtId="0" fontId="16" fillId="2" borderId="39" xfId="0" applyFont="1" applyFill="1" applyBorder="1" applyAlignment="1" applyProtection="1">
      <alignment horizontal="left"/>
    </xf>
    <xf numFmtId="0" fontId="16" fillId="2" borderId="33" xfId="0" applyFont="1" applyFill="1" applyBorder="1" applyAlignment="1" applyProtection="1">
      <alignment horizontal="left"/>
    </xf>
    <xf numFmtId="0" fontId="6" fillId="2" borderId="32" xfId="0" applyFont="1" applyFill="1" applyBorder="1" applyAlignment="1" applyProtection="1">
      <alignment horizontal="center"/>
    </xf>
    <xf numFmtId="0" fontId="6" fillId="2" borderId="39" xfId="0" applyFont="1" applyFill="1" applyBorder="1" applyAlignment="1" applyProtection="1">
      <alignment horizontal="center"/>
    </xf>
    <xf numFmtId="0" fontId="6" fillId="2" borderId="33" xfId="0" applyFont="1" applyFill="1" applyBorder="1" applyAlignment="1" applyProtection="1">
      <alignment horizontal="center"/>
    </xf>
    <xf numFmtId="0" fontId="6" fillId="2" borderId="31" xfId="0" applyFont="1" applyFill="1" applyBorder="1" applyAlignment="1" applyProtection="1">
      <alignment horizontal="center"/>
    </xf>
    <xf numFmtId="0" fontId="6" fillId="2" borderId="37" xfId="0" applyFont="1" applyFill="1" applyBorder="1" applyAlignment="1" applyProtection="1">
      <alignment horizontal="center"/>
    </xf>
    <xf numFmtId="0" fontId="6" fillId="2" borderId="40" xfId="0" applyFont="1" applyFill="1" applyBorder="1" applyAlignment="1" applyProtection="1">
      <alignment horizontal="center"/>
    </xf>
    <xf numFmtId="0" fontId="7" fillId="2" borderId="87" xfId="0" applyFont="1" applyFill="1" applyBorder="1" applyAlignment="1" applyProtection="1">
      <alignment horizontal="center"/>
      <protection hidden="1"/>
    </xf>
    <xf numFmtId="0" fontId="7" fillId="2" borderId="26" xfId="0" applyFont="1" applyFill="1" applyBorder="1" applyAlignment="1" applyProtection="1">
      <alignment horizontal="center"/>
      <protection hidden="1"/>
    </xf>
    <xf numFmtId="0" fontId="7" fillId="2" borderId="89" xfId="0" applyFont="1" applyFill="1" applyBorder="1" applyAlignment="1" applyProtection="1">
      <alignment horizontal="center"/>
      <protection hidden="1"/>
    </xf>
    <xf numFmtId="0" fontId="7" fillId="2" borderId="17" xfId="0" applyFont="1" applyFill="1" applyBorder="1" applyAlignment="1" applyProtection="1">
      <alignment horizontal="center"/>
      <protection hidden="1"/>
    </xf>
    <xf numFmtId="0" fontId="21" fillId="0" borderId="0" xfId="0" applyFont="1" applyAlignment="1">
      <alignment horizontal="left" vertical="top" wrapText="1"/>
    </xf>
    <xf numFmtId="0" fontId="22" fillId="0" borderId="0" xfId="0" applyFont="1" applyAlignment="1">
      <alignment horizontal="left"/>
    </xf>
    <xf numFmtId="0" fontId="21" fillId="0" borderId="0" xfId="0" applyFont="1" applyAlignment="1">
      <alignment horizontal="left" vertical="top"/>
    </xf>
  </cellXfs>
  <cellStyles count="7">
    <cellStyle name="Prozent" xfId="1" builtinId="5"/>
    <cellStyle name="Standard" xfId="0" builtinId="0"/>
    <cellStyle name="Standard 2" xfId="4"/>
    <cellStyle name="Standard 3" xfId="6"/>
    <cellStyle name="Standard 4" xfId="5"/>
    <cellStyle name="Standard_Tabelle3" xfId="3"/>
    <cellStyle name="Währung" xfId="2" builtinId="4"/>
  </cellStyles>
  <dxfs count="152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ont>
        <color theme="0"/>
      </font>
      <fill>
        <patternFill>
          <bgColor rgb="FF00B050"/>
        </patternFill>
      </fill>
    </dxf>
    <dxf>
      <fill>
        <patternFill>
          <bgColor rgb="FFFFC000"/>
        </patternFill>
      </fill>
    </dxf>
    <dxf>
      <font>
        <color rgb="FFFF0000"/>
      </font>
    </dxf>
    <dxf>
      <font>
        <color rgb="FFFF0000"/>
      </font>
    </dxf>
    <dxf>
      <font>
        <color rgb="FFFF0000"/>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rgb="FFFF0000"/>
      </font>
    </dxf>
    <dxf>
      <font>
        <color theme="0"/>
      </font>
      <fill>
        <patternFill>
          <bgColor rgb="FF00B050"/>
        </patternFill>
      </fill>
    </dxf>
    <dxf>
      <fill>
        <patternFill>
          <bgColor rgb="FFFFC000"/>
        </patternFill>
      </fill>
    </dxf>
    <dxf>
      <font>
        <color rgb="FF008000"/>
      </font>
    </dxf>
    <dxf>
      <font>
        <color theme="0"/>
      </font>
      <fill>
        <patternFill>
          <bgColor rgb="FF00B050"/>
        </patternFill>
      </fill>
    </dxf>
    <dxf>
      <fill>
        <patternFill>
          <bgColor rgb="FFFFC000"/>
        </patternFill>
      </fill>
    </dxf>
    <dxf>
      <font>
        <b/>
        <i val="0"/>
        <color theme="0"/>
      </font>
      <fill>
        <patternFill>
          <bgColor rgb="FFFF0000"/>
        </patternFill>
      </fill>
    </dxf>
    <dxf>
      <font>
        <color rgb="FFFF0000"/>
      </font>
    </dxf>
    <dxf>
      <font>
        <b/>
        <i val="0"/>
        <color theme="0"/>
      </font>
      <fill>
        <patternFill>
          <bgColor rgb="FFFF0000"/>
        </patternFill>
      </fill>
      <border>
        <left style="thin">
          <color auto="1"/>
        </left>
        <right style="thin">
          <color auto="1"/>
        </right>
        <top style="thin">
          <color auto="1"/>
        </top>
        <bottom style="thin">
          <color auto="1"/>
        </bottom>
      </border>
    </dxf>
    <dxf>
      <font>
        <b/>
        <i val="0"/>
        <color rgb="FFFF0000"/>
      </font>
    </dxf>
    <dxf>
      <font>
        <b/>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FF0000"/>
      </font>
    </dxf>
    <dxf>
      <font>
        <color theme="0" tint="-0.24994659260841701"/>
      </font>
    </dxf>
    <dxf>
      <font>
        <color rgb="FFFF0000"/>
      </font>
    </dxf>
    <dxf>
      <font>
        <color rgb="FFFF0000"/>
      </font>
    </dxf>
  </dxfs>
  <tableStyles count="0" defaultTableStyle="TableStyleMedium9" defaultPivotStyle="PivotStyleLight16"/>
  <colors>
    <mruColors>
      <color rgb="FF336600"/>
      <color rgb="FF0080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865189</xdr:colOff>
      <xdr:row>3</xdr:row>
      <xdr:rowOff>345282</xdr:rowOff>
    </xdr:from>
    <xdr:to>
      <xdr:col>1</xdr:col>
      <xdr:colOff>3627438</xdr:colOff>
      <xdr:row>3</xdr:row>
      <xdr:rowOff>500210</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srcRect t="18090" r="4014" b="25494"/>
        <a:stretch/>
      </xdr:blipFill>
      <xdr:spPr>
        <a:xfrm>
          <a:off x="4052095" y="1127126"/>
          <a:ext cx="2762249" cy="154928"/>
        </a:xfrm>
        <a:prstGeom prst="rect">
          <a:avLst/>
        </a:prstGeom>
      </xdr:spPr>
    </xdr:pic>
    <xdr:clientData/>
  </xdr:twoCellAnchor>
  <xdr:twoCellAnchor>
    <xdr:from>
      <xdr:col>1</xdr:col>
      <xdr:colOff>3494847</xdr:colOff>
      <xdr:row>3</xdr:row>
      <xdr:rowOff>190499</xdr:rowOff>
    </xdr:from>
    <xdr:to>
      <xdr:col>1</xdr:col>
      <xdr:colOff>3654220</xdr:colOff>
      <xdr:row>3</xdr:row>
      <xdr:rowOff>396210</xdr:rowOff>
    </xdr:to>
    <xdr:sp macro="" textlink="">
      <xdr:nvSpPr>
        <xdr:cNvPr id="5" name="Pfeil nach links 4">
          <a:extLst>
            <a:ext uri="{FF2B5EF4-FFF2-40B4-BE49-F238E27FC236}">
              <a16:creationId xmlns:a16="http://schemas.microsoft.com/office/drawing/2014/main" id="{00000000-0008-0000-0100-000005000000}"/>
            </a:ext>
          </a:extLst>
        </xdr:cNvPr>
        <xdr:cNvSpPr/>
      </xdr:nvSpPr>
      <xdr:spPr>
        <a:xfrm rot="5400000" flipH="1">
          <a:off x="6658584" y="995512"/>
          <a:ext cx="205711" cy="159373"/>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1</xdr:col>
      <xdr:colOff>2512219</xdr:colOff>
      <xdr:row>5</xdr:row>
      <xdr:rowOff>2252266</xdr:rowOff>
    </xdr:from>
    <xdr:to>
      <xdr:col>1</xdr:col>
      <xdr:colOff>3536157</xdr:colOff>
      <xdr:row>5</xdr:row>
      <xdr:rowOff>2499718</xdr:rowOff>
    </xdr:to>
    <xdr:pic>
      <xdr:nvPicPr>
        <xdr:cNvPr id="6" name="Grafik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5699125" y="5173266"/>
          <a:ext cx="1023938" cy="247452"/>
        </a:xfrm>
        <a:prstGeom prst="rect">
          <a:avLst/>
        </a:prstGeom>
      </xdr:spPr>
    </xdr:pic>
    <xdr:clientData/>
  </xdr:twoCellAnchor>
  <xdr:twoCellAnchor editAs="oneCell">
    <xdr:from>
      <xdr:col>1</xdr:col>
      <xdr:colOff>1783522</xdr:colOff>
      <xdr:row>12</xdr:row>
      <xdr:rowOff>281608</xdr:rowOff>
    </xdr:from>
    <xdr:to>
      <xdr:col>1</xdr:col>
      <xdr:colOff>1981329</xdr:colOff>
      <xdr:row>12</xdr:row>
      <xdr:rowOff>584531</xdr:rowOff>
    </xdr:to>
    <xdr:pic>
      <xdr:nvPicPr>
        <xdr:cNvPr id="8" name="Grafik 7">
          <a:extLst>
            <a:ext uri="{FF2B5EF4-FFF2-40B4-BE49-F238E27FC236}">
              <a16:creationId xmlns:a16="http://schemas.microsoft.com/office/drawing/2014/main" id="{00000000-0008-0000-0100-000008000000}"/>
            </a:ext>
          </a:extLst>
        </xdr:cNvPr>
        <xdr:cNvPicPr>
          <a:picLocks noChangeAspect="1"/>
        </xdr:cNvPicPr>
      </xdr:nvPicPr>
      <xdr:blipFill rotWithShape="1">
        <a:blip xmlns:r="http://schemas.openxmlformats.org/officeDocument/2006/relationships" r:embed="rId3"/>
        <a:srcRect l="9476" t="59689"/>
        <a:stretch/>
      </xdr:blipFill>
      <xdr:spPr>
        <a:xfrm>
          <a:off x="4969565" y="9431130"/>
          <a:ext cx="197807" cy="302923"/>
        </a:xfrm>
        <a:prstGeom prst="rect">
          <a:avLst/>
        </a:prstGeom>
      </xdr:spPr>
    </xdr:pic>
    <xdr:clientData/>
  </xdr:twoCellAnchor>
  <xdr:twoCellAnchor editAs="oneCell">
    <xdr:from>
      <xdr:col>1</xdr:col>
      <xdr:colOff>2083645</xdr:colOff>
      <xdr:row>12</xdr:row>
      <xdr:rowOff>178196</xdr:rowOff>
    </xdr:from>
    <xdr:to>
      <xdr:col>1</xdr:col>
      <xdr:colOff>3627783</xdr:colOff>
      <xdr:row>12</xdr:row>
      <xdr:rowOff>671049</xdr:rowOff>
    </xdr:to>
    <xdr:pic>
      <xdr:nvPicPr>
        <xdr:cNvPr id="9" name="Grafik 8">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4"/>
        <a:srcRect r="14943" b="5362"/>
        <a:stretch/>
      </xdr:blipFill>
      <xdr:spPr>
        <a:xfrm>
          <a:off x="5269688" y="9327718"/>
          <a:ext cx="1544138" cy="492853"/>
        </a:xfrm>
        <a:prstGeom prst="rect">
          <a:avLst/>
        </a:prstGeom>
      </xdr:spPr>
    </xdr:pic>
    <xdr:clientData/>
  </xdr:twoCellAnchor>
  <xdr:twoCellAnchor editAs="oneCell">
    <xdr:from>
      <xdr:col>1</xdr:col>
      <xdr:colOff>2768349</xdr:colOff>
      <xdr:row>6</xdr:row>
      <xdr:rowOff>151087</xdr:rowOff>
    </xdr:from>
    <xdr:to>
      <xdr:col>1</xdr:col>
      <xdr:colOff>3471884</xdr:colOff>
      <xdr:row>6</xdr:row>
      <xdr:rowOff>624052</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5"/>
        <a:stretch>
          <a:fillRect/>
        </a:stretch>
      </xdr:blipFill>
      <xdr:spPr>
        <a:xfrm>
          <a:off x="5947728" y="5813535"/>
          <a:ext cx="703535" cy="47296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9"/>
  <sheetViews>
    <sheetView view="pageLayout" zoomScale="115" zoomScaleNormal="130" zoomScaleSheetLayoutView="160" zoomScalePageLayoutView="115" workbookViewId="0">
      <selection activeCell="P2" sqref="P2"/>
    </sheetView>
  </sheetViews>
  <sheetFormatPr baseColWidth="10" defaultColWidth="11.42578125" defaultRowHeight="12.75" x14ac:dyDescent="0.2"/>
  <cols>
    <col min="1" max="1" width="2.5703125" style="3" customWidth="1"/>
    <col min="2" max="2" width="3" style="3" customWidth="1"/>
    <col min="3" max="3" width="7" style="3" customWidth="1"/>
    <col min="4" max="6" width="12.28515625" style="3" customWidth="1"/>
    <col min="7" max="7" width="5" style="3" customWidth="1"/>
    <col min="8" max="8" width="9" style="3" customWidth="1"/>
    <col min="9" max="9" width="9.42578125" style="6" customWidth="1"/>
    <col min="10" max="10" width="6" style="78" customWidth="1"/>
    <col min="11" max="11" width="5" style="6" customWidth="1"/>
    <col min="12" max="12" width="6.42578125" style="6" customWidth="1"/>
    <col min="13" max="13" width="6.28515625" style="6" customWidth="1"/>
    <col min="14" max="14" width="4.7109375" style="6" customWidth="1"/>
    <col min="15" max="16" width="5.7109375" style="6" customWidth="1"/>
    <col min="17" max="17" width="3" style="6" customWidth="1"/>
    <col min="18" max="18" width="8.7109375" style="6" customWidth="1"/>
    <col min="19" max="19" width="2.28515625" style="6" customWidth="1"/>
    <col min="20" max="20" width="6.7109375" style="6" customWidth="1"/>
    <col min="21" max="21" width="5.28515625" style="6" customWidth="1"/>
    <col min="22" max="22" width="7" style="6" customWidth="1"/>
    <col min="23" max="23" width="9.5703125" style="35" hidden="1" customWidth="1"/>
    <col min="24" max="24" width="9.5703125" style="29" hidden="1" customWidth="1"/>
    <col min="25" max="25" width="9.5703125" style="28" hidden="1" customWidth="1"/>
    <col min="26" max="26" width="9.5703125" style="29" hidden="1" customWidth="1"/>
    <col min="27" max="28" width="9.5703125" style="35" hidden="1" customWidth="1"/>
    <col min="29" max="29" width="9.5703125" style="3" hidden="1" customWidth="1"/>
    <col min="30" max="16384" width="11.42578125" style="3"/>
  </cols>
  <sheetData>
    <row r="1" spans="1:28" s="7" customFormat="1" ht="12.6" customHeight="1" thickBot="1" x14ac:dyDescent="0.25">
      <c r="A1" s="252" t="s">
        <v>106</v>
      </c>
      <c r="B1" s="253"/>
      <c r="C1" s="253"/>
      <c r="D1" s="253"/>
      <c r="E1" s="253"/>
      <c r="F1" s="253"/>
      <c r="G1" s="253"/>
      <c r="H1" s="253"/>
      <c r="I1" s="253"/>
      <c r="J1" s="253"/>
      <c r="K1" s="253"/>
      <c r="L1" s="253"/>
      <c r="M1" s="253"/>
      <c r="N1" s="253"/>
      <c r="O1" s="253"/>
      <c r="P1" s="254" t="s">
        <v>307</v>
      </c>
      <c r="Q1" s="254"/>
      <c r="R1" s="254"/>
      <c r="S1" s="254"/>
      <c r="T1" s="254"/>
      <c r="U1" s="254"/>
      <c r="V1" s="255"/>
      <c r="W1" s="30"/>
      <c r="X1" s="31"/>
      <c r="Y1" s="32"/>
      <c r="Z1" s="31"/>
      <c r="AA1" s="30"/>
      <c r="AB1" s="30"/>
    </row>
    <row r="2" spans="1:28" s="8" customFormat="1" ht="4.5" customHeight="1" thickBot="1" x14ac:dyDescent="0.2">
      <c r="A2" s="260"/>
      <c r="B2" s="261"/>
      <c r="C2" s="261"/>
      <c r="D2" s="261"/>
      <c r="E2" s="261"/>
      <c r="F2" s="261"/>
      <c r="G2" s="101"/>
      <c r="H2" s="41"/>
      <c r="I2" s="42"/>
      <c r="J2" s="42"/>
      <c r="K2" s="42"/>
      <c r="L2" s="42"/>
      <c r="M2" s="42"/>
      <c r="N2" s="42"/>
      <c r="O2" s="42"/>
      <c r="P2" s="43"/>
      <c r="Q2" s="43"/>
      <c r="R2" s="43"/>
      <c r="S2" s="43"/>
      <c r="T2" s="43"/>
      <c r="U2" s="43"/>
      <c r="V2" s="42"/>
      <c r="W2" s="30"/>
      <c r="X2" s="31"/>
      <c r="Y2" s="32"/>
      <c r="Z2" s="31"/>
      <c r="AA2" s="30"/>
      <c r="AB2" s="30"/>
    </row>
    <row r="3" spans="1:28" ht="10.5" customHeight="1" thickBot="1" x14ac:dyDescent="0.25">
      <c r="A3" s="216" t="s">
        <v>51</v>
      </c>
      <c r="B3" s="217"/>
      <c r="C3" s="217"/>
      <c r="D3" s="217"/>
      <c r="E3" s="218"/>
      <c r="F3" s="26">
        <f>V144</f>
        <v>0</v>
      </c>
      <c r="G3" s="44"/>
      <c r="H3" s="44"/>
      <c r="I3" s="225" t="str">
        <f>IF(SUM(R24:R143)+SUM(J24:J143)&gt;0,"Bitte Belege einreichen.","")</f>
        <v/>
      </c>
      <c r="J3" s="225"/>
      <c r="K3" s="225"/>
      <c r="L3" s="225"/>
      <c r="M3" s="225"/>
      <c r="N3" s="233" t="str">
        <f>IF(Q144&gt;0,"Belege fehlen","")</f>
        <v/>
      </c>
      <c r="O3" s="234"/>
      <c r="P3" s="207" t="s">
        <v>88</v>
      </c>
      <c r="Q3" s="208"/>
      <c r="R3" s="208"/>
      <c r="S3" s="208"/>
      <c r="T3" s="208"/>
      <c r="U3" s="209"/>
      <c r="V3" s="53"/>
      <c r="W3" s="33"/>
      <c r="X3" s="34"/>
    </row>
    <row r="4" spans="1:28" ht="3" customHeight="1" thickBot="1" x14ac:dyDescent="0.25">
      <c r="A4" s="194"/>
      <c r="B4" s="194"/>
      <c r="C4" s="194"/>
      <c r="D4" s="45"/>
      <c r="E4" s="45"/>
      <c r="F4" s="45"/>
      <c r="G4" s="44"/>
      <c r="H4" s="44"/>
      <c r="I4" s="225"/>
      <c r="J4" s="225"/>
      <c r="K4" s="225"/>
      <c r="L4" s="225"/>
      <c r="M4" s="225"/>
      <c r="N4" s="233"/>
      <c r="O4" s="234"/>
      <c r="P4" s="210"/>
      <c r="Q4" s="211"/>
      <c r="R4" s="211"/>
      <c r="S4" s="211"/>
      <c r="T4" s="211"/>
      <c r="U4" s="212"/>
      <c r="V4" s="53"/>
      <c r="W4" s="33"/>
      <c r="X4" s="34"/>
    </row>
    <row r="5" spans="1:28" ht="13.5" customHeight="1" x14ac:dyDescent="0.2">
      <c r="A5" s="67" t="s">
        <v>41</v>
      </c>
      <c r="B5" s="68"/>
      <c r="C5" s="68"/>
      <c r="D5" s="223" t="s">
        <v>22</v>
      </c>
      <c r="E5" s="223"/>
      <c r="F5" s="224"/>
      <c r="G5" s="46"/>
      <c r="H5" s="46"/>
      <c r="I5" s="342" t="s">
        <v>10</v>
      </c>
      <c r="J5" s="343"/>
      <c r="K5" s="240" t="s">
        <v>112</v>
      </c>
      <c r="L5" s="240"/>
      <c r="M5" s="240"/>
      <c r="N5" s="241"/>
      <c r="O5" s="51"/>
      <c r="P5" s="213"/>
      <c r="Q5" s="214"/>
      <c r="R5" s="214"/>
      <c r="S5" s="214"/>
      <c r="T5" s="214"/>
      <c r="U5" s="215"/>
      <c r="V5" s="52"/>
      <c r="W5" s="36"/>
      <c r="X5" s="34"/>
    </row>
    <row r="6" spans="1:28" ht="10.5" customHeight="1" x14ac:dyDescent="0.2">
      <c r="A6" s="192" t="s">
        <v>67</v>
      </c>
      <c r="B6" s="193"/>
      <c r="C6" s="193"/>
      <c r="D6" s="221" t="s">
        <v>113</v>
      </c>
      <c r="E6" s="221"/>
      <c r="F6" s="222"/>
      <c r="G6" s="47"/>
      <c r="H6" s="47"/>
      <c r="I6" s="344" t="s">
        <v>48</v>
      </c>
      <c r="J6" s="345"/>
      <c r="K6" s="242" t="s">
        <v>112</v>
      </c>
      <c r="L6" s="242"/>
      <c r="M6" s="242"/>
      <c r="N6" s="243"/>
      <c r="O6" s="52"/>
      <c r="P6" s="198" t="s">
        <v>89</v>
      </c>
      <c r="Q6" s="199"/>
      <c r="R6" s="199"/>
      <c r="S6" s="199"/>
      <c r="T6" s="199"/>
      <c r="U6" s="200"/>
      <c r="V6" s="52"/>
      <c r="W6" s="36"/>
      <c r="X6" s="34"/>
    </row>
    <row r="7" spans="1:28" ht="12.6" customHeight="1" thickBot="1" x14ac:dyDescent="0.25">
      <c r="A7" s="192" t="s">
        <v>66</v>
      </c>
      <c r="B7" s="193"/>
      <c r="C7" s="193"/>
      <c r="D7" s="262" t="s">
        <v>112</v>
      </c>
      <c r="E7" s="262"/>
      <c r="F7" s="263"/>
      <c r="G7" s="47"/>
      <c r="H7" s="47"/>
      <c r="I7" s="346" t="s">
        <v>49</v>
      </c>
      <c r="J7" s="347"/>
      <c r="K7" s="244" t="s">
        <v>112</v>
      </c>
      <c r="L7" s="244"/>
      <c r="M7" s="244"/>
      <c r="N7" s="245"/>
      <c r="O7" s="66"/>
      <c r="P7" s="201"/>
      <c r="Q7" s="202"/>
      <c r="R7" s="202"/>
      <c r="S7" s="202"/>
      <c r="T7" s="202"/>
      <c r="U7" s="203"/>
      <c r="V7" s="50"/>
      <c r="W7" s="36"/>
      <c r="X7" s="34"/>
    </row>
    <row r="8" spans="1:28" ht="10.5" customHeight="1" thickBot="1" x14ac:dyDescent="0.25">
      <c r="A8" s="192" t="s">
        <v>92</v>
      </c>
      <c r="B8" s="193"/>
      <c r="C8" s="193"/>
      <c r="D8" s="264" t="s">
        <v>112</v>
      </c>
      <c r="E8" s="264"/>
      <c r="F8" s="265"/>
      <c r="G8" s="47"/>
      <c r="H8" s="47"/>
      <c r="I8" s="197" t="str">
        <f ca="1">IF(K9="bitte angeben","",IF(K9=TODAY(),"","Bitte Datumseingabe überprüfen"))</f>
        <v/>
      </c>
      <c r="J8" s="197"/>
      <c r="K8" s="197"/>
      <c r="L8" s="197"/>
      <c r="M8" s="197"/>
      <c r="N8" s="235"/>
      <c r="O8" s="236"/>
      <c r="P8" s="204"/>
      <c r="Q8" s="205"/>
      <c r="R8" s="205"/>
      <c r="S8" s="205"/>
      <c r="T8" s="205"/>
      <c r="U8" s="206"/>
      <c r="V8" s="50"/>
      <c r="W8" s="37"/>
      <c r="X8" s="34"/>
    </row>
    <row r="9" spans="1:28" ht="10.5" customHeight="1" thickBot="1" x14ac:dyDescent="0.25">
      <c r="A9" s="237" t="str">
        <f>"Entf. Wohnort ("&amp;VLOOKUP(D5,Tabelle3!A2:H241,3,FALSE)&amp;", "&amp;D6&amp;")-Seminar"</f>
        <v>Entf. Wohnort (wird automatisch bestimmt, bitte Straße und Hausnummer angeben)-Seminar</v>
      </c>
      <c r="B9" s="238"/>
      <c r="C9" s="238"/>
      <c r="D9" s="238"/>
      <c r="E9" s="238"/>
      <c r="F9" s="70" t="s">
        <v>112</v>
      </c>
      <c r="G9" s="47"/>
      <c r="H9" s="47"/>
      <c r="I9" s="348" t="s">
        <v>45</v>
      </c>
      <c r="J9" s="349"/>
      <c r="K9" s="246" t="s">
        <v>112</v>
      </c>
      <c r="L9" s="247"/>
      <c r="M9" s="247"/>
      <c r="N9" s="248"/>
      <c r="O9" s="48"/>
      <c r="P9" s="249" t="s">
        <v>90</v>
      </c>
      <c r="Q9" s="250"/>
      <c r="R9" s="250"/>
      <c r="S9" s="250"/>
      <c r="T9" s="250"/>
      <c r="U9" s="251"/>
      <c r="V9" s="50"/>
      <c r="W9" s="303"/>
      <c r="X9" s="303"/>
    </row>
    <row r="10" spans="1:28" ht="10.5" customHeight="1" thickBot="1" x14ac:dyDescent="0.25">
      <c r="A10" s="237" t="str">
        <f>"Entf. Dienstort ("&amp;K16&amp;", "&amp;I16&amp;")-Seminar"</f>
        <v>Entf. Dienstort (wird automatisch bestimmt, wird automatisch bestimmt)-Seminar</v>
      </c>
      <c r="B10" s="238"/>
      <c r="C10" s="238"/>
      <c r="D10" s="238"/>
      <c r="E10" s="238"/>
      <c r="F10" s="70" t="s">
        <v>112</v>
      </c>
      <c r="G10" s="47"/>
      <c r="H10" s="47"/>
      <c r="I10" s="350"/>
      <c r="J10" s="350"/>
      <c r="K10" s="239"/>
      <c r="L10" s="239"/>
      <c r="M10" s="239"/>
      <c r="N10" s="239"/>
      <c r="O10" s="48"/>
      <c r="P10" s="49"/>
      <c r="Q10" s="49"/>
      <c r="R10" s="49"/>
      <c r="S10" s="49"/>
      <c r="T10" s="49"/>
      <c r="U10" s="49"/>
      <c r="V10" s="50"/>
      <c r="W10" s="38"/>
      <c r="X10" s="38"/>
    </row>
    <row r="11" spans="1:28" ht="10.5" customHeight="1" thickBot="1" x14ac:dyDescent="0.25">
      <c r="A11" s="237" t="str">
        <f>"Entf. Wohnort ("&amp;VLOOKUP(D5,Tabelle3!A2:H241,3,FALSE)&amp;", "&amp;D6&amp;")-Zweitfachschule"</f>
        <v>Entf. Wohnort (wird automatisch bestimmt, bitte Straße und Hausnummer angeben)-Zweitfachschule</v>
      </c>
      <c r="B11" s="238"/>
      <c r="C11" s="238"/>
      <c r="D11" s="238"/>
      <c r="E11" s="238"/>
      <c r="F11" s="93" t="s">
        <v>112</v>
      </c>
      <c r="G11" s="74"/>
      <c r="H11" s="103"/>
      <c r="I11" s="339" t="s">
        <v>98</v>
      </c>
      <c r="J11" s="340"/>
      <c r="K11" s="337"/>
      <c r="L11" s="338"/>
      <c r="M11" s="339" t="s">
        <v>97</v>
      </c>
      <c r="N11" s="340"/>
      <c r="O11" s="341"/>
      <c r="P11" s="330"/>
      <c r="Q11" s="329"/>
      <c r="R11" s="329"/>
      <c r="S11" s="329"/>
      <c r="T11" s="329"/>
      <c r="U11" s="329"/>
      <c r="V11" s="330"/>
      <c r="W11" s="69"/>
      <c r="X11" s="96">
        <v>1</v>
      </c>
      <c r="Y11" s="96">
        <f>X11-K24</f>
        <v>1</v>
      </c>
    </row>
    <row r="12" spans="1:28" ht="10.5" customHeight="1" x14ac:dyDescent="0.2">
      <c r="A12" s="237" t="str">
        <f>"Entf. Dienstort ("&amp;K16&amp;", "&amp;I16&amp;")-Zweitfachschule"</f>
        <v>Entf. Dienstort (wird automatisch bestimmt, wird automatisch bestimmt)-Zweitfachschule</v>
      </c>
      <c r="B12" s="238"/>
      <c r="C12" s="238"/>
      <c r="D12" s="238"/>
      <c r="E12" s="238"/>
      <c r="F12" s="93" t="s">
        <v>112</v>
      </c>
      <c r="G12" s="75"/>
      <c r="H12" s="104"/>
      <c r="I12" s="358"/>
      <c r="J12" s="359"/>
      <c r="K12" s="359"/>
      <c r="L12" s="359"/>
      <c r="M12" s="359"/>
      <c r="N12" s="359"/>
      <c r="O12" s="359"/>
      <c r="P12" s="359"/>
      <c r="Q12" s="359"/>
      <c r="R12" s="359"/>
      <c r="S12" s="359"/>
      <c r="T12" s="359"/>
      <c r="U12" s="359"/>
      <c r="V12" s="360"/>
      <c r="W12" s="69"/>
      <c r="X12" s="96">
        <v>0</v>
      </c>
      <c r="Y12" s="99">
        <f>K25-X12</f>
        <v>0</v>
      </c>
    </row>
    <row r="13" spans="1:28" ht="10.5" customHeight="1" thickBot="1" x14ac:dyDescent="0.25">
      <c r="A13" s="331" t="str">
        <f>"Entf. Zweitfachschule ("&amp;VLOOKUP(D5,Tabelle3!A2:H241,6,FALSE)&amp;", "&amp;VLOOKUP(D5,Tabelle3!A2:H241,7,FALSE)&amp;")-Seminar"</f>
        <v>Entf. Zweitfachschule (, )-Seminar</v>
      </c>
      <c r="B13" s="332"/>
      <c r="C13" s="332"/>
      <c r="D13" s="332"/>
      <c r="E13" s="332"/>
      <c r="F13" s="71" t="s">
        <v>112</v>
      </c>
      <c r="G13" s="76"/>
      <c r="H13" s="105"/>
      <c r="I13" s="361"/>
      <c r="J13" s="362"/>
      <c r="K13" s="362"/>
      <c r="L13" s="362"/>
      <c r="M13" s="362"/>
      <c r="N13" s="362"/>
      <c r="O13" s="362"/>
      <c r="P13" s="362"/>
      <c r="Q13" s="362"/>
      <c r="R13" s="362"/>
      <c r="S13" s="362"/>
      <c r="T13" s="362"/>
      <c r="U13" s="362"/>
      <c r="V13" s="363"/>
      <c r="W13" s="69"/>
      <c r="X13" s="69"/>
    </row>
    <row r="14" spans="1:28" ht="3" customHeight="1" thickBot="1" x14ac:dyDescent="0.25">
      <c r="A14" s="267"/>
      <c r="B14" s="267"/>
      <c r="C14" s="267"/>
      <c r="D14" s="266"/>
      <c r="E14" s="266"/>
      <c r="F14" s="266"/>
      <c r="G14" s="102"/>
      <c r="H14" s="47"/>
      <c r="I14" s="226"/>
      <c r="J14" s="226"/>
      <c r="K14" s="226"/>
      <c r="L14" s="226"/>
      <c r="M14" s="226"/>
      <c r="N14" s="226"/>
      <c r="O14" s="226"/>
      <c r="P14" s="226"/>
      <c r="Q14" s="226"/>
      <c r="R14" s="226"/>
      <c r="S14" s="226"/>
      <c r="T14" s="226"/>
      <c r="U14" s="226"/>
      <c r="V14" s="226"/>
      <c r="W14" s="303"/>
      <c r="X14" s="303"/>
    </row>
    <row r="15" spans="1:28" ht="10.5" customHeight="1" thickBot="1" x14ac:dyDescent="0.25">
      <c r="A15" s="189" t="str">
        <f>IF(OR(D6="bitte Straße und Hausnummer angeben",D7="bitte angeben",D8="bitte angeben",F9="bitte angeben",F10="bitte angeben",K5="bitte angeben",K6="bitte angeben",K7="bitte angeben",K9="bitte angeben"),"Die obigen Angaben in den Zeilen 6 bis 11 sind noch unvollständig","Die obigen Angaben in den Zeilen 6 bis 11 sind vollständig")</f>
        <v>Die obigen Angaben in den Zeilen 6 bis 11 sind noch unvollständig</v>
      </c>
      <c r="B15" s="190"/>
      <c r="C15" s="190"/>
      <c r="D15" s="190"/>
      <c r="E15" s="190"/>
      <c r="F15" s="191"/>
      <c r="G15" s="364" t="s">
        <v>42</v>
      </c>
      <c r="H15" s="365"/>
      <c r="I15" s="351" t="str">
        <f>VLOOKUP(D5,Tabelle3!A2:H241,2,FALSE)&amp;" "&amp;VLOOKUP(D5,Tabelle3!A2:H241,3,FALSE)</f>
        <v xml:space="preserve"> wird automatisch bestimmt</v>
      </c>
      <c r="J15" s="352"/>
      <c r="K15" s="227" t="str">
        <f>IF(D6="bitte Straße und Hausnummer angeben","wird automatisch bestimmt",D6)</f>
        <v>wird automatisch bestimmt</v>
      </c>
      <c r="L15" s="228"/>
      <c r="M15" s="228"/>
      <c r="N15" s="229"/>
      <c r="O15" s="307" t="s">
        <v>65</v>
      </c>
      <c r="P15" s="308"/>
      <c r="Q15" s="308"/>
      <c r="R15" s="308"/>
      <c r="S15" s="309"/>
      <c r="T15" s="258" t="s">
        <v>47</v>
      </c>
      <c r="U15" s="219" t="str">
        <f>IF(MIN(C24:C143)&gt;0,MIN(C24:C143),"")</f>
        <v/>
      </c>
      <c r="V15" s="195" t="str">
        <f>IF(MAX(C24:C143)&gt;0,MAX(C24:C143),"")</f>
        <v/>
      </c>
      <c r="W15" s="304"/>
      <c r="X15" s="304"/>
    </row>
    <row r="16" spans="1:28" ht="10.5" customHeight="1" thickBot="1" x14ac:dyDescent="0.25">
      <c r="A16" s="333" t="s">
        <v>107</v>
      </c>
      <c r="B16" s="334"/>
      <c r="C16" s="334"/>
      <c r="D16" s="77">
        <f>VLOOKUP(D5,Tabelle3!A2:H241,7,FALSE)</f>
        <v>0</v>
      </c>
      <c r="E16" s="335">
        <f>VLOOKUP(D5,Tabelle3!A2:H241,6,FALSE)</f>
        <v>0</v>
      </c>
      <c r="F16" s="336"/>
      <c r="G16" s="366" t="s">
        <v>44</v>
      </c>
      <c r="H16" s="367"/>
      <c r="I16" s="353" t="str">
        <f>VLOOKUP(D5,Tabelle3!A2:H241,5,FALSE)</f>
        <v>wird automatisch bestimmt</v>
      </c>
      <c r="J16" s="354"/>
      <c r="K16" s="230" t="str">
        <f>VLOOKUP(D5,Tabelle3!A2:H241,4,FALSE)</f>
        <v>wird automatisch bestimmt</v>
      </c>
      <c r="L16" s="231"/>
      <c r="M16" s="231"/>
      <c r="N16" s="232"/>
      <c r="O16" s="310" t="str">
        <f>VLOOKUP(D5,Tabelle3!A2:H241,8,FALSE)</f>
        <v>wird automatisch bestimmt</v>
      </c>
      <c r="P16" s="311"/>
      <c r="Q16" s="311"/>
      <c r="R16" s="311"/>
      <c r="S16" s="312"/>
      <c r="T16" s="259"/>
      <c r="U16" s="220"/>
      <c r="V16" s="196"/>
      <c r="W16" s="39"/>
    </row>
    <row r="17" spans="1:29" ht="10.5" customHeight="1" x14ac:dyDescent="0.2">
      <c r="A17" s="355" t="str">
        <f>IF(AND(A18="",A19="",A20=""),"","Hinweise: ")</f>
        <v/>
      </c>
      <c r="B17" s="356"/>
      <c r="C17" s="356"/>
      <c r="D17" s="356"/>
      <c r="E17" s="356"/>
      <c r="F17" s="356"/>
      <c r="G17" s="356"/>
      <c r="H17" s="356"/>
      <c r="I17" s="356"/>
      <c r="J17" s="357"/>
      <c r="K17" s="319" t="s">
        <v>50</v>
      </c>
      <c r="L17" s="320"/>
      <c r="M17" s="320"/>
      <c r="N17" s="320"/>
      <c r="O17" s="320"/>
      <c r="P17" s="320"/>
      <c r="Q17" s="320"/>
      <c r="R17" s="320"/>
      <c r="S17" s="320"/>
      <c r="T17" s="320"/>
      <c r="U17" s="320"/>
      <c r="V17" s="321"/>
      <c r="W17" s="328" t="s">
        <v>60</v>
      </c>
      <c r="X17" s="285"/>
      <c r="Y17" s="285" t="s">
        <v>61</v>
      </c>
      <c r="Z17" s="285"/>
      <c r="AA17" s="286" t="s">
        <v>62</v>
      </c>
      <c r="AB17" s="286"/>
    </row>
    <row r="18" spans="1:29" ht="10.5" customHeight="1" x14ac:dyDescent="0.2">
      <c r="A18" s="289" t="str">
        <f>IF(SUM(X24:X142)&gt;0,"1) Angaben sind noch unvollständig. ","")</f>
        <v/>
      </c>
      <c r="B18" s="290"/>
      <c r="C18" s="290"/>
      <c r="D18" s="290"/>
      <c r="E18" s="290"/>
      <c r="F18" s="290"/>
      <c r="G18" s="290"/>
      <c r="H18" s="290"/>
      <c r="I18" s="290"/>
      <c r="J18" s="291"/>
      <c r="K18" s="322"/>
      <c r="L18" s="323"/>
      <c r="M18" s="323"/>
      <c r="N18" s="323"/>
      <c r="O18" s="323"/>
      <c r="P18" s="323"/>
      <c r="Q18" s="323"/>
      <c r="R18" s="323"/>
      <c r="S18" s="323"/>
      <c r="T18" s="323"/>
      <c r="U18" s="323"/>
      <c r="V18" s="324"/>
      <c r="W18" s="328"/>
      <c r="X18" s="285"/>
      <c r="Y18" s="285"/>
      <c r="Z18" s="285"/>
      <c r="AA18" s="286"/>
      <c r="AB18" s="286"/>
    </row>
    <row r="19" spans="1:29" ht="10.5" customHeight="1" x14ac:dyDescent="0.2">
      <c r="A19" s="289" t="str">
        <f>IF(SUM(Z24:Z142)&gt;0,"2) Bei Dienstgängen am Schulort kann max. die Strecke Schule-Geschäftsstelle (z. B. Seminar)-Schule abgerechnet werden.  ","")</f>
        <v/>
      </c>
      <c r="B19" s="290"/>
      <c r="C19" s="290"/>
      <c r="D19" s="290"/>
      <c r="E19" s="290"/>
      <c r="F19" s="290"/>
      <c r="G19" s="290"/>
      <c r="H19" s="290"/>
      <c r="I19" s="290"/>
      <c r="J19" s="291"/>
      <c r="K19" s="322"/>
      <c r="L19" s="323"/>
      <c r="M19" s="323"/>
      <c r="N19" s="323"/>
      <c r="O19" s="323"/>
      <c r="P19" s="323"/>
      <c r="Q19" s="323"/>
      <c r="R19" s="323"/>
      <c r="S19" s="323"/>
      <c r="T19" s="323"/>
      <c r="U19" s="323"/>
      <c r="V19" s="324"/>
      <c r="W19" s="328"/>
      <c r="X19" s="285"/>
      <c r="Y19" s="285"/>
      <c r="Z19" s="285"/>
      <c r="AA19" s="286"/>
      <c r="AB19" s="286"/>
    </row>
    <row r="20" spans="1:29" ht="10.5" customHeight="1" thickBot="1" x14ac:dyDescent="0.25">
      <c r="A20" s="292" t="str">
        <f>IF(SUM(AB24:AB142)&gt;0,"3) Fahrten können nur rückwirkend und innerhalb von 6 Monaten abgerechnet werden. ","")</f>
        <v/>
      </c>
      <c r="B20" s="293"/>
      <c r="C20" s="293"/>
      <c r="D20" s="293"/>
      <c r="E20" s="293"/>
      <c r="F20" s="293"/>
      <c r="G20" s="293"/>
      <c r="H20" s="293"/>
      <c r="I20" s="293"/>
      <c r="J20" s="294"/>
      <c r="K20" s="325"/>
      <c r="L20" s="326"/>
      <c r="M20" s="326"/>
      <c r="N20" s="326"/>
      <c r="O20" s="326"/>
      <c r="P20" s="326"/>
      <c r="Q20" s="326"/>
      <c r="R20" s="326"/>
      <c r="S20" s="326"/>
      <c r="T20" s="326"/>
      <c r="U20" s="326"/>
      <c r="V20" s="327"/>
      <c r="W20" s="328"/>
      <c r="X20" s="285"/>
      <c r="Y20" s="285"/>
      <c r="Z20" s="285"/>
      <c r="AA20" s="286"/>
      <c r="AB20" s="286"/>
    </row>
    <row r="21" spans="1:29" ht="10.5" customHeight="1" x14ac:dyDescent="0.2">
      <c r="A21" s="270" t="s">
        <v>40</v>
      </c>
      <c r="B21" s="178" t="s">
        <v>8</v>
      </c>
      <c r="C21" s="186" t="s">
        <v>17</v>
      </c>
      <c r="D21" s="106"/>
      <c r="E21" s="107"/>
      <c r="F21" s="107"/>
      <c r="G21" s="301" t="s">
        <v>115</v>
      </c>
      <c r="H21" s="299" t="s">
        <v>116</v>
      </c>
      <c r="I21" s="107"/>
      <c r="J21" s="108"/>
      <c r="K21" s="19" t="s">
        <v>5</v>
      </c>
      <c r="L21" s="186" t="s">
        <v>18</v>
      </c>
      <c r="M21" s="184" t="s">
        <v>64</v>
      </c>
      <c r="N21" s="313" t="s">
        <v>7</v>
      </c>
      <c r="O21" s="314"/>
      <c r="P21" s="315"/>
      <c r="Q21" s="279" t="s">
        <v>16</v>
      </c>
      <c r="R21" s="280"/>
      <c r="S21" s="256" t="s">
        <v>129</v>
      </c>
      <c r="T21" s="305" t="s">
        <v>46</v>
      </c>
      <c r="U21" s="186" t="s">
        <v>2</v>
      </c>
      <c r="V21" s="283" t="s">
        <v>0</v>
      </c>
      <c r="W21" s="328"/>
      <c r="X21" s="285"/>
      <c r="Y21" s="285"/>
      <c r="Z21" s="285"/>
      <c r="AA21" s="286"/>
      <c r="AB21" s="286"/>
    </row>
    <row r="22" spans="1:29" ht="10.5" customHeight="1" x14ac:dyDescent="0.2">
      <c r="A22" s="271"/>
      <c r="B22" s="179"/>
      <c r="C22" s="187"/>
      <c r="D22" s="272" t="s">
        <v>24</v>
      </c>
      <c r="E22" s="273"/>
      <c r="F22" s="274"/>
      <c r="G22" s="302"/>
      <c r="H22" s="300"/>
      <c r="I22" s="295" t="s">
        <v>110</v>
      </c>
      <c r="J22" s="296"/>
      <c r="K22" s="20" t="s">
        <v>4</v>
      </c>
      <c r="L22" s="187"/>
      <c r="M22" s="185"/>
      <c r="N22" s="316" t="s">
        <v>3</v>
      </c>
      <c r="O22" s="317"/>
      <c r="P22" s="318"/>
      <c r="Q22" s="281" t="s">
        <v>39</v>
      </c>
      <c r="R22" s="282"/>
      <c r="S22" s="257"/>
      <c r="T22" s="306"/>
      <c r="U22" s="187"/>
      <c r="V22" s="284"/>
      <c r="W22" s="328"/>
      <c r="X22" s="285"/>
      <c r="Y22" s="285"/>
      <c r="Z22" s="285"/>
      <c r="AA22" s="286"/>
      <c r="AB22" s="286"/>
    </row>
    <row r="23" spans="1:29" ht="10.5" customHeight="1" thickBot="1" x14ac:dyDescent="0.25">
      <c r="A23" s="271"/>
      <c r="B23" s="179"/>
      <c r="C23" s="187"/>
      <c r="D23" s="275" t="s">
        <v>38</v>
      </c>
      <c r="E23" s="276"/>
      <c r="F23" s="277"/>
      <c r="G23" s="297" t="s">
        <v>27</v>
      </c>
      <c r="H23" s="298"/>
      <c r="I23" s="94" t="s">
        <v>109</v>
      </c>
      <c r="J23" s="95" t="s">
        <v>111</v>
      </c>
      <c r="K23" s="54" t="s">
        <v>6</v>
      </c>
      <c r="L23" s="187"/>
      <c r="M23" s="185"/>
      <c r="N23" s="316" t="s">
        <v>63</v>
      </c>
      <c r="O23" s="317"/>
      <c r="P23" s="318"/>
      <c r="Q23" s="281"/>
      <c r="R23" s="282"/>
      <c r="S23" s="257"/>
      <c r="T23" s="306"/>
      <c r="U23" s="187"/>
      <c r="V23" s="284"/>
      <c r="W23" s="328"/>
      <c r="X23" s="285"/>
      <c r="Y23" s="285"/>
      <c r="Z23" s="285"/>
      <c r="AA23" s="286"/>
      <c r="AB23" s="286"/>
    </row>
    <row r="24" spans="1:29" ht="10.5" customHeight="1" x14ac:dyDescent="0.2">
      <c r="A24" s="278">
        <v>1</v>
      </c>
      <c r="B24" s="182" t="str">
        <f>IF(C24="","---",(IF(WEEKDAY(C24,2)=1,"Mo",(IF(WEEKDAY(C24,2)=2,"Di",(IF(WEEKDAY(C24,2)=3,"Mi",(IF(WEEKDAY(C24,2)=4,"Do",(IF(WEEKDAY(C24,2)=5,"Fr",(IF(WEEKDAY(C24,2)=6,"Sa","So")))))))))))))</f>
        <v>---</v>
      </c>
      <c r="C24" s="166"/>
      <c r="D24" s="168" t="s">
        <v>22</v>
      </c>
      <c r="E24" s="168"/>
      <c r="F24" s="168"/>
      <c r="G24" s="112" t="s">
        <v>121</v>
      </c>
      <c r="H24" s="113" t="str">
        <f>IF(AND(D24=Tabelle4!C$2,D25=Tabelle4!K$2),F$9,IF(AND(D24=Tabelle4!C$4,D25=Tabelle4!K$2),F$10,IF(AND(D24=Tabelle4!C$2,D25=Tabelle4!K$4),F$11,IF(AND(D24=Tabelle4!C$4,D25=Tabelle4!K$4),F$12,IF(AND(D24=Tabelle4!C$5,D25=Tabelle4!K$2),F$13,IF(OR(D24=Tabelle4!C$6,D25=Tabelle4!K$5),"bitte angeben",IF(OR(AND(D24=Tabelle4!C$2,D25=Tabelle4!K$3),AND(D25=Tabelle4!C$2,D24=Tabelle4!K$3)),"keine Abrechn.","wird ausgefüllt")))))))</f>
        <v>wird ausgefüllt</v>
      </c>
      <c r="I24" s="152" t="s">
        <v>22</v>
      </c>
      <c r="J24" s="153"/>
      <c r="K24" s="100"/>
      <c r="L24" s="148" t="str">
        <f>IF(OR(H24="bitte angeben",H24="wird ausgefüllt",H24="keine Abrechn."),"",IF(G25="hin und zurück",ROUNDUP(2*IF(Y24=0,IF(OR(D24=Tabelle4!C$4,D25=Tabelle4!K$5),H24,MIN(F$10,H24)),H24),0),IF(OR(G25="nur hin",G25="nur zurück"),ROUNDUP(IF(Y24=0,IF(OR(D24=Tabelle4!C$4,D25=Tabelle4!K$5),H24,MIN(F$10,H24)),H24),0),"")))</f>
        <v/>
      </c>
      <c r="M24" s="55" t="str">
        <f>IF(OR(G24=Tabelle4!A$12,G24=Tabelle4!A$13,G24=Tabelle4!A$16),"",IF(G24=Tabelle4!A$14,0.01, IF(G24=Tabelle4!A$15,IF(O$16="ja",0.125,0.08),0)))</f>
        <v/>
      </c>
      <c r="N24" s="170"/>
      <c r="O24" s="171"/>
      <c r="P24" s="172"/>
      <c r="Q24" s="64"/>
      <c r="R24" s="65"/>
      <c r="S24" s="156" t="str">
        <f>IF(X24=1,"1","")&amp;IF(Z24=1,"2","")&amp;IF(AB24=1,"3","")</f>
        <v/>
      </c>
      <c r="T24" s="154" t="str">
        <f>IF(W24=0,"---",(IF(AND(L24&lt;&gt;"",M24&lt;&gt;""),M24,0)*IF(N25="m",L24-O25,IF(L24&lt;&gt;"",L24,0))+ IF(OR(N25="", N25="m"),0,IF(AND(O25&lt;=L24,N24&lt;&gt;""),O25,0)*0.01*N25)
+R24*0.5)*W24*AA24*IF($A$15="Die obigen Angaben in den Zeilen 6 bis 11 sind noch unvollständig",0,1))</f>
        <v>---</v>
      </c>
      <c r="U24" s="150" t="str">
        <f>IF(OR(B24="---",D24="bitte auswählen",D25="bitte auswählen",I24="bitte auswählen"),"---",IF($A$16="Die obigen Angaben in den Zeilen 6 bis 11 sind noch unvollständig",0,1)*AA24*AC24*W24*IF(AND(K24&lt;&gt;"",K25&lt;&gt;""),1,0)*IF(I25=Tabelle4!D$14,IF(X$11-K24&lt;8/24,0,IF(X$11-K24&lt;14/24,3,6))+IF(K25-X$12&lt;8/24,0,IF(K25-X$12&lt;14/24,3,6))+MIN(MAX(20,J25),80)*0.5,IF(K25-K24&lt;8/24,0,IF(K25-K24&lt;14/24,3,6))))</f>
        <v>---</v>
      </c>
      <c r="V24" s="160" t="str">
        <f>IF(AND(T24="---",U24="---"),"---",IF(T24&lt;&gt;"---",T24,0)+IF(U24&lt;&gt;"---",U24,0))</f>
        <v>---</v>
      </c>
      <c r="W24" s="35">
        <f>IF(OR(B24="---",D25="bitte auswählen",I24="bitte auswählen",AND(H24="",Q24="",OR(K24=0,K25=0))),0,1)</f>
        <v>0</v>
      </c>
      <c r="X24" s="29">
        <f>IF(AND(B24="---",D25="bitte auswählen",I24="bitte auswählen"),0,IF(OR(B24="---",D24="bitte auswählen",I24="bitte auswählen",AND(H24="",Q24="",OR(K24=0,K25=0))),1,0))</f>
        <v>0</v>
      </c>
      <c r="Y24" s="28">
        <f>IF(Y25=I$16,IF(D24&lt;&gt;Tabelle4!C$4,0,1),1)</f>
        <v>1</v>
      </c>
      <c r="Z24" s="29">
        <f>IF(Y25=I$16,IF(D24&lt;&gt;Tabelle4!C$4,1,0),0)</f>
        <v>0</v>
      </c>
      <c r="AA24" s="62">
        <f>IF(C24="",1,IF(K$9="bitte angeben",0,IF(OR(C24&lt;EDATE(K$9,-6),K$9&lt;C24),0,1)))</f>
        <v>1</v>
      </c>
      <c r="AB24" s="63">
        <f>IF(C24="",0,IF(K$9="bitte angeben",1,IF(OR(C24&lt;EDATE(K$9,-6),K$9&lt;C24),1,0)))</f>
        <v>0</v>
      </c>
      <c r="AC24" s="3">
        <f>IF(OR(VLOOKUP(D25,Tabelle4!K$1:L$6,2,FALSE)=I$16,VLOOKUP(D25,Tabelle4!K$1:L$6,2,FALSE)=VLOOKUP($D$5,Tabelle3!$A$2:$H$100,3,FALSE)),0,1)</f>
        <v>1</v>
      </c>
    </row>
    <row r="25" spans="1:29" ht="10.5" customHeight="1" thickBot="1" x14ac:dyDescent="0.25">
      <c r="A25" s="188"/>
      <c r="B25" s="183"/>
      <c r="C25" s="167"/>
      <c r="D25" s="164" t="s">
        <v>22</v>
      </c>
      <c r="E25" s="164"/>
      <c r="F25" s="164"/>
      <c r="G25" s="268" t="s">
        <v>22</v>
      </c>
      <c r="H25" s="269"/>
      <c r="I25" s="97"/>
      <c r="J25" s="98"/>
      <c r="K25" s="56"/>
      <c r="L25" s="149"/>
      <c r="M25" s="57" t="str">
        <f>IF(M24="","","€ je km")</f>
        <v/>
      </c>
      <c r="N25" s="58"/>
      <c r="O25" s="158"/>
      <c r="P25" s="159"/>
      <c r="Q25" s="60"/>
      <c r="R25" s="61"/>
      <c r="S25" s="157"/>
      <c r="T25" s="155"/>
      <c r="U25" s="151"/>
      <c r="V25" s="161"/>
      <c r="Y25" s="29">
        <f>VLOOKUP(D25,Tabelle4!K$1:L$5,2,FALSE)</f>
        <v>0</v>
      </c>
    </row>
    <row r="26" spans="1:29" ht="10.5" customHeight="1" x14ac:dyDescent="0.2">
      <c r="A26" s="287">
        <v>2</v>
      </c>
      <c r="B26" s="180" t="str">
        <f>IF(C26="","---",(IF(WEEKDAY(C26,2)=1,"Mo",(IF(WEEKDAY(C26,2)=2,"Di",(IF(WEEKDAY(C26,2)=3,"Mi",(IF(WEEKDAY(C26,2)=4,"Do",(IF(WEEKDAY(C26,2)=5,"Fr",(IF(WEEKDAY(C26,2)=6,"Sa","So")))))))))))))</f>
        <v>---</v>
      </c>
      <c r="C26" s="166"/>
      <c r="D26" s="168" t="s">
        <v>22</v>
      </c>
      <c r="E26" s="168"/>
      <c r="F26" s="168"/>
      <c r="G26" s="112" t="s">
        <v>121</v>
      </c>
      <c r="H26" s="113" t="str">
        <f>IF(AND(D26=Tabelle4!C$2,D27=Tabelle4!K$2),F$9,IF(AND(D26=Tabelle4!C$4,D27=Tabelle4!K$2),F$10,IF(AND(D26=Tabelle4!C$2,D27=Tabelle4!K$4),F$11,IF(AND(D26=Tabelle4!C$4,D27=Tabelle4!K$4),F$12,IF(AND(D26=Tabelle4!C$5,D27=Tabelle4!K$2),F$13,IF(OR(D26=Tabelle4!C$6,D27=Tabelle4!K$5),"bitte angeben",IF(OR(AND(D26=Tabelle4!C$2,D27=Tabelle4!K$3),AND(D27=Tabelle4!C$2,D26=Tabelle4!K$3)),"keine Abrechn.","wird ausgefüllt")))))))</f>
        <v>wird ausgefüllt</v>
      </c>
      <c r="I26" s="152" t="s">
        <v>22</v>
      </c>
      <c r="J26" s="153"/>
      <c r="K26" s="111"/>
      <c r="L26" s="148" t="str">
        <f>IF(OR(H26="bitte angeben",H26="wird ausgefüllt",H26="keine Abrechn."),"",IF(G27="hin und zurück",ROUNDUP(2*IF(Y26=0,IF(OR(D26=Tabelle4!C$4,D27=Tabelle4!K$5),H26,MIN(F$10,H26)),H26),0),IF(OR(G27="nur hin",G27="nur zurück"),ROUNDUP(IF(Y26=0,IF(OR(D26=Tabelle4!C$4,D27=Tabelle4!K$5),H26,MIN(F$10,H26)),H26),0),"")))</f>
        <v/>
      </c>
      <c r="M26" s="83" t="str">
        <f>IF(OR(G26=Tabelle4!A$12,G26=Tabelle4!A$13,G26=Tabelle4!A$16),"",IF(G26=Tabelle4!A$14,0.01, IF(G26=Tabelle4!A$15,IF(O$16="ja",0.125,0.08),0)))</f>
        <v/>
      </c>
      <c r="N26" s="170"/>
      <c r="O26" s="171"/>
      <c r="P26" s="172"/>
      <c r="Q26" s="91"/>
      <c r="R26" s="92"/>
      <c r="S26" s="156" t="str">
        <f>IF(X26=1,"1","")&amp;IF(Z26=1,"2","")&amp;IF(AB26=1,"3","")</f>
        <v/>
      </c>
      <c r="T26" s="154" t="str">
        <f>IF(W26=0,"---",(IF(AND(L26&lt;&gt;"",M26&lt;&gt;""),M26,0)*IF(N27="m",L26-O27,IF(L26&lt;&gt;"",L26,0))+ IF(OR(N27="", N27="m"),0,IF(AND(O27&lt;=L26,N26&lt;&gt;""),O27,0)*0.01*N27)
+R26*0.5)*W26*AA26*IF($A$15="Die obigen Angaben in den Zeilen 6 bis 11 sind noch unvollständig",0,1))</f>
        <v>---</v>
      </c>
      <c r="U26" s="150" t="str">
        <f>IF(OR(B26="---",D26="bitte auswählen",D27="bitte auswählen",I26="bitte auswählen"),"---",IF($A$16="Die obigen Angaben in den Zeilen 6 bis 11 sind noch unvollständig",0,1)*AA26*AC26*W26*IF(AND(K26&lt;&gt;"",K27&lt;&gt;""),1,0)*IF(I27=Tabelle4!D$14,IF(X$11-K26&lt;8/24,0,IF(X$11-K26&lt;14/24,3,6))+IF(K27-X$12&lt;8/24,0,IF(K27-X$12&lt;14/24,3,6))+MIN(MAX(20,J27),80)*0.5,IF(K27-K26&lt;8/24,0,IF(K27-K26&lt;14/24,3,6))))</f>
        <v>---</v>
      </c>
      <c r="V26" s="160" t="str">
        <f>IF(AND(T26="---",U26="---"),"---",IF(T26&lt;&gt;"---",T26,0)+IF(U26&lt;&gt;"---",U26,0))</f>
        <v>---</v>
      </c>
      <c r="W26" s="82">
        <f>IF(OR(B26="---",D27="bitte auswählen",I26="bitte auswählen",AND(H26="",Q26="",OR(K26=0,K27=0))),0,1)</f>
        <v>0</v>
      </c>
      <c r="X26" s="81">
        <f>IF(AND(B26="---",D27="bitte auswählen",I26="bitte auswählen"),0,IF(OR(B26="---",D26="bitte auswählen",I26="bitte auswählen",AND(H26="",Q26="",OR(K26=0,K27=0))),1,0))</f>
        <v>0</v>
      </c>
      <c r="Y26" s="80">
        <f>IF(Y27=I$16,IF(D26&lt;&gt;Tabelle4!C$4,0,1),1)</f>
        <v>1</v>
      </c>
      <c r="Z26" s="81">
        <f>IF(Y27=I$16,IF(D26&lt;&gt;Tabelle4!C$4,1,0),0)</f>
        <v>0</v>
      </c>
      <c r="AA26" s="89">
        <f>IF(C26="",1,IF(K$9="bitte angeben",0,IF(OR(C26&lt;EDATE(K$9,-6),K$9&lt;C26),0,1)))</f>
        <v>1</v>
      </c>
      <c r="AB26" s="90">
        <f>IF(C26="",0,IF(K$9="bitte angeben",1,IF(OR(C26&lt;EDATE(K$9,-6),K$9&lt;C26),1,0)))</f>
        <v>0</v>
      </c>
      <c r="AC26" s="3">
        <f>IF(OR(VLOOKUP(D27,Tabelle4!K$1:L$6,2,FALSE)=I$16,VLOOKUP(D27,Tabelle4!K$1:L$6,2,FALSE)=VLOOKUP($D$5,Tabelle3!$A$2:$H$100,3,FALSE)),0,1)</f>
        <v>1</v>
      </c>
    </row>
    <row r="27" spans="1:29" ht="10.5" customHeight="1" thickBot="1" x14ac:dyDescent="0.25">
      <c r="A27" s="288"/>
      <c r="B27" s="181"/>
      <c r="C27" s="167"/>
      <c r="D27" s="164" t="s">
        <v>22</v>
      </c>
      <c r="E27" s="164"/>
      <c r="F27" s="164"/>
      <c r="G27" s="268" t="s">
        <v>22</v>
      </c>
      <c r="H27" s="269"/>
      <c r="I27" s="97"/>
      <c r="J27" s="98"/>
      <c r="K27" s="84"/>
      <c r="L27" s="149"/>
      <c r="M27" s="85" t="str">
        <f>IF(M26="","","€ je km")</f>
        <v/>
      </c>
      <c r="N27" s="86"/>
      <c r="O27" s="158"/>
      <c r="P27" s="159"/>
      <c r="Q27" s="87"/>
      <c r="R27" s="88"/>
      <c r="S27" s="157"/>
      <c r="T27" s="155"/>
      <c r="U27" s="151"/>
      <c r="V27" s="161"/>
      <c r="W27" s="82"/>
      <c r="X27" s="81"/>
      <c r="Y27" s="81">
        <f>VLOOKUP(D27,Tabelle4!K$1:L$5,2,FALSE)</f>
        <v>0</v>
      </c>
      <c r="Z27" s="81"/>
      <c r="AA27" s="82"/>
      <c r="AB27" s="82"/>
    </row>
    <row r="28" spans="1:29" ht="10.5" customHeight="1" x14ac:dyDescent="0.2">
      <c r="A28" s="162">
        <v>3</v>
      </c>
      <c r="B28" s="169" t="str">
        <f>IF(C28="","---",(IF(WEEKDAY(C28,2)=1,"Mo",(IF(WEEKDAY(C28,2)=2,"Di",(IF(WEEKDAY(C28,2)=3,"Mi",(IF(WEEKDAY(C28,2)=4,"Do",(IF(WEEKDAY(C28,2)=5,"Fr",(IF(WEEKDAY(C28,2)=6,"Sa","So")))))))))))))</f>
        <v>---</v>
      </c>
      <c r="C28" s="166"/>
      <c r="D28" s="168" t="s">
        <v>22</v>
      </c>
      <c r="E28" s="168"/>
      <c r="F28" s="168"/>
      <c r="G28" s="112" t="s">
        <v>121</v>
      </c>
      <c r="H28" s="113" t="str">
        <f>IF(AND(D28=Tabelle4!C$2,D29=Tabelle4!K$2),F$9,IF(AND(D28=Tabelle4!C$4,D29=Tabelle4!K$2),F$10,IF(AND(D28=Tabelle4!C$2,D29=Tabelle4!K$4),F$11,IF(AND(D28=Tabelle4!C$4,D29=Tabelle4!K$4),F$12,IF(AND(D28=Tabelle4!C$5,D29=Tabelle4!K$2),F$13,IF(OR(D28=Tabelle4!C$6,D29=Tabelle4!K$5),"bitte angeben",IF(OR(AND(D28=Tabelle4!C$2,D29=Tabelle4!K$3),AND(D29=Tabelle4!C$2,D28=Tabelle4!K$3)),"keine Abrechn.","wird ausgefüllt")))))))</f>
        <v>wird ausgefüllt</v>
      </c>
      <c r="I28" s="152" t="s">
        <v>22</v>
      </c>
      <c r="J28" s="153"/>
      <c r="K28" s="111"/>
      <c r="L28" s="148" t="str">
        <f>IF(OR(H28="bitte angeben",H28="wird ausgefüllt",H28="keine Abrechn."),"",IF(G29="hin und zurück",ROUNDUP(2*IF(Y28=0,IF(OR(D28=Tabelle4!C$4,D29=Tabelle4!K$5),H28,MIN(F$10,H28)),H28),0),IF(OR(G29="nur hin",G29="nur zurück"),ROUNDUP(IF(Y28=0,IF(OR(D28=Tabelle4!C$4,D29=Tabelle4!K$5),H28,MIN(F$10,H28)),H28),0),"")))</f>
        <v/>
      </c>
      <c r="M28" s="83" t="str">
        <f>IF(OR(G28=Tabelle4!A$12,G28=Tabelle4!A$13,G28=Tabelle4!A$16),"",IF(G28=Tabelle4!A$14,0.01, IF(G28=Tabelle4!A$15,IF(O$16="ja",0.125,0.08),0)))</f>
        <v/>
      </c>
      <c r="N28" s="170"/>
      <c r="O28" s="171"/>
      <c r="P28" s="172"/>
      <c r="Q28" s="91"/>
      <c r="R28" s="92"/>
      <c r="S28" s="156" t="str">
        <f>IF(X28=1,"1","")&amp;IF(Z28=1,"2","")&amp;IF(AB28=1,"3","")</f>
        <v/>
      </c>
      <c r="T28" s="154" t="str">
        <f>IF(W28=0,"---",(IF(AND(L28&lt;&gt;"",M28&lt;&gt;""),M28,0)*IF(N29="m",L28-O29,IF(L28&lt;&gt;"",L28,0))+ IF(OR(N29="", N29="m"),0,IF(AND(O29&lt;=L28,N28&lt;&gt;""),O29,0)*0.01*N29)
+R28*0.5)*W28*AA28*IF($A$15="Die obigen Angaben in den Zeilen 6 bis 11 sind noch unvollständig",0,1))</f>
        <v>---</v>
      </c>
      <c r="U28" s="150" t="str">
        <f>IF(OR(B28="---",D28="bitte auswählen",D29="bitte auswählen",I28="bitte auswählen"),"---",IF($A$16="Die obigen Angaben in den Zeilen 6 bis 11 sind noch unvollständig",0,1)*AA28*AC28*W28*IF(AND(K28&lt;&gt;"",K29&lt;&gt;""),1,0)*IF(I29=Tabelle4!D$14,IF(X$11-K28&lt;8/24,0,IF(X$11-K28&lt;14/24,3,6))+IF(K29-X$12&lt;8/24,0,IF(K29-X$12&lt;14/24,3,6))+MIN(MAX(20,J29),80)*0.5,IF(K29-K28&lt;8/24,0,IF(K29-K28&lt;14/24,3,6))))</f>
        <v>---</v>
      </c>
      <c r="V28" s="160" t="str">
        <f>IF(AND(T28="---",U28="---"),"---",IF(T28&lt;&gt;"---",T28,0)+IF(U28&lt;&gt;"---",U28,0))</f>
        <v>---</v>
      </c>
      <c r="W28" s="82">
        <f>IF(OR(B28="---",D29="bitte auswählen",I28="bitte auswählen",AND(H28="",Q28="",OR(K28=0,K29=0))),0,1)</f>
        <v>0</v>
      </c>
      <c r="X28" s="81">
        <f>IF(AND(B28="---",D29="bitte auswählen",I28="bitte auswählen"),0,IF(OR(B28="---",D28="bitte auswählen",I28="bitte auswählen",AND(H28="",Q28="",OR(K28=0,K29=0))),1,0))</f>
        <v>0</v>
      </c>
      <c r="Y28" s="80">
        <f>IF(Y29=I$16,IF(D28&lt;&gt;Tabelle4!C$4,0,1),1)</f>
        <v>1</v>
      </c>
      <c r="Z28" s="81">
        <f>IF(Y29=I$16,IF(D28&lt;&gt;Tabelle4!C$4,1,0),0)</f>
        <v>0</v>
      </c>
      <c r="AA28" s="89">
        <f>IF(C28="",1,IF(K$9="bitte angeben",0,IF(OR(C28&lt;EDATE(K$9,-6),K$9&lt;C28),0,1)))</f>
        <v>1</v>
      </c>
      <c r="AB28" s="90">
        <f>IF(C28="",0,IF(K$9="bitte angeben",1,IF(OR(C28&lt;EDATE(K$9,-6),K$9&lt;C28),1,0)))</f>
        <v>0</v>
      </c>
      <c r="AC28" s="3">
        <f>IF(OR(VLOOKUP(D29,Tabelle4!K$1:L$6,2,FALSE)=I$16,VLOOKUP(D29,Tabelle4!K$1:L$6,2,FALSE)=VLOOKUP($D$5,Tabelle3!$A$2:$H$100,3,FALSE)),0,1)</f>
        <v>1</v>
      </c>
    </row>
    <row r="29" spans="1:29" ht="10.5" customHeight="1" thickBot="1" x14ac:dyDescent="0.25">
      <c r="A29" s="163"/>
      <c r="B29" s="165"/>
      <c r="C29" s="167"/>
      <c r="D29" s="164" t="s">
        <v>22</v>
      </c>
      <c r="E29" s="164"/>
      <c r="F29" s="164"/>
      <c r="G29" s="268" t="s">
        <v>22</v>
      </c>
      <c r="H29" s="269"/>
      <c r="I29" s="97"/>
      <c r="J29" s="98"/>
      <c r="K29" s="84"/>
      <c r="L29" s="149"/>
      <c r="M29" s="85" t="str">
        <f>IF(M28="","","€ je km")</f>
        <v/>
      </c>
      <c r="N29" s="86"/>
      <c r="O29" s="158"/>
      <c r="P29" s="159"/>
      <c r="Q29" s="87"/>
      <c r="R29" s="88"/>
      <c r="S29" s="157"/>
      <c r="T29" s="155"/>
      <c r="U29" s="151"/>
      <c r="V29" s="161"/>
      <c r="W29" s="82"/>
      <c r="X29" s="81"/>
      <c r="Y29" s="81">
        <f>VLOOKUP(D29,Tabelle4!K$1:L$5,2,FALSE)</f>
        <v>0</v>
      </c>
      <c r="Z29" s="81"/>
      <c r="AA29" s="82"/>
      <c r="AB29" s="82"/>
    </row>
    <row r="30" spans="1:29" ht="10.5" customHeight="1" x14ac:dyDescent="0.2">
      <c r="A30" s="163">
        <v>4</v>
      </c>
      <c r="B30" s="165" t="str">
        <f>IF(C30="","---",(IF(WEEKDAY(C30,2)=1,"Mo",(IF(WEEKDAY(C30,2)=2,"Di",(IF(WEEKDAY(C30,2)=3,"Mi",(IF(WEEKDAY(C30,2)=4,"Do",(IF(WEEKDAY(C30,2)=5,"Fr",(IF(WEEKDAY(C30,2)=6,"Sa","So")))))))))))))</f>
        <v>---</v>
      </c>
      <c r="C30" s="166"/>
      <c r="D30" s="168" t="s">
        <v>22</v>
      </c>
      <c r="E30" s="168"/>
      <c r="F30" s="168"/>
      <c r="G30" s="112" t="s">
        <v>121</v>
      </c>
      <c r="H30" s="113" t="str">
        <f>IF(AND(D30=Tabelle4!C$2,D31=Tabelle4!K$2),F$9,IF(AND(D30=Tabelle4!C$4,D31=Tabelle4!K$2),F$10,IF(AND(D30=Tabelle4!C$2,D31=Tabelle4!K$4),F$11,IF(AND(D30=Tabelle4!C$4,D31=Tabelle4!K$4),F$12,IF(AND(D30=Tabelle4!C$5,D31=Tabelle4!K$2),F$13,IF(OR(D30=Tabelle4!C$6,D31=Tabelle4!K$5),"bitte angeben",IF(OR(AND(D30=Tabelle4!C$2,D31=Tabelle4!K$3),AND(D31=Tabelle4!C$2,D30=Tabelle4!K$3)),"keine Abrechn.","wird ausgefüllt")))))))</f>
        <v>wird ausgefüllt</v>
      </c>
      <c r="I30" s="152" t="s">
        <v>22</v>
      </c>
      <c r="J30" s="153"/>
      <c r="K30" s="111"/>
      <c r="L30" s="148" t="str">
        <f>IF(OR(H30="bitte angeben",H30="wird ausgefüllt",H30="keine Abrechn."),"",IF(G31="hin und zurück",ROUNDUP(2*IF(Y30=0,IF(OR(D30=Tabelle4!C$4,D31=Tabelle4!K$5),H30,MIN(F$10,H30)),H30),0),IF(OR(G31="nur hin",G31="nur zurück"),ROUNDUP(IF(Y30=0,IF(OR(D30=Tabelle4!C$4,D31=Tabelle4!K$5),H30,MIN(F$10,H30)),H30),0),"")))</f>
        <v/>
      </c>
      <c r="M30" s="83" t="str">
        <f>IF(OR(G30=Tabelle4!A$12,G30=Tabelle4!A$13,G30=Tabelle4!A$16),"",IF(G30=Tabelle4!A$14,0.01, IF(G30=Tabelle4!A$15,IF(O$16="ja",0.125,0.08),0)))</f>
        <v/>
      </c>
      <c r="N30" s="170"/>
      <c r="O30" s="171"/>
      <c r="P30" s="172"/>
      <c r="Q30" s="91"/>
      <c r="R30" s="92"/>
      <c r="S30" s="156" t="str">
        <f>IF(X30=1,"1","")&amp;IF(Z30=1,"2","")&amp;IF(AB30=1,"3","")</f>
        <v/>
      </c>
      <c r="T30" s="154" t="str">
        <f>IF(W30=0,"---",(IF(AND(L30&lt;&gt;"",M30&lt;&gt;""),M30,0)*IF(N31="m",L30-O31,IF(L30&lt;&gt;"",L30,0))+ IF(OR(N31="", N31="m"),0,IF(AND(O31&lt;=L30,N30&lt;&gt;""),O31,0)*0.01*N31)
+R30*0.5)*W30*AA30*IF($A$15="Die obigen Angaben in den Zeilen 6 bis 11 sind noch unvollständig",0,1))</f>
        <v>---</v>
      </c>
      <c r="U30" s="150" t="str">
        <f>IF(OR(B30="---",D30="bitte auswählen",D31="bitte auswählen",I30="bitte auswählen"),"---",IF($A$16="Die obigen Angaben in den Zeilen 6 bis 11 sind noch unvollständig",0,1)*AA30*AC30*W30*IF(AND(K30&lt;&gt;"",K31&lt;&gt;""),1,0)*IF(I31=Tabelle4!D$14,IF(X$11-K30&lt;8/24,0,IF(X$11-K30&lt;14/24,3,6))+IF(K31-X$12&lt;8/24,0,IF(K31-X$12&lt;14/24,3,6))+MIN(MAX(20,J31),80)*0.5,IF(K31-K30&lt;8/24,0,IF(K31-K30&lt;14/24,3,6))))</f>
        <v>---</v>
      </c>
      <c r="V30" s="160" t="str">
        <f>IF(AND(T30="---",U30="---"),"---",IF(T30&lt;&gt;"---",T30,0)+IF(U30&lt;&gt;"---",U30,0))</f>
        <v>---</v>
      </c>
      <c r="W30" s="82">
        <f>IF(OR(B30="---",D31="bitte auswählen",I30="bitte auswählen",AND(H30="",Q30="",OR(K30=0,K31=0))),0,1)</f>
        <v>0</v>
      </c>
      <c r="X30" s="81">
        <f>IF(AND(B30="---",D31="bitte auswählen",I30="bitte auswählen"),0,IF(OR(B30="---",D30="bitte auswählen",I30="bitte auswählen",AND(H30="",Q30="",OR(K30=0,K31=0))),1,0))</f>
        <v>0</v>
      </c>
      <c r="Y30" s="80">
        <f>IF(Y31=I$16,IF(D30&lt;&gt;Tabelle4!C$4,0,1),1)</f>
        <v>1</v>
      </c>
      <c r="Z30" s="81">
        <f>IF(Y31=I$16,IF(D30&lt;&gt;Tabelle4!C$4,1,0),0)</f>
        <v>0</v>
      </c>
      <c r="AA30" s="89">
        <f>IF(C30="",1,IF(K$9="bitte angeben",0,IF(OR(C30&lt;EDATE(K$9,-6),K$9&lt;C30),0,1)))</f>
        <v>1</v>
      </c>
      <c r="AB30" s="90">
        <f>IF(C30="",0,IF(K$9="bitte angeben",1,IF(OR(C30&lt;EDATE(K$9,-6),K$9&lt;C30),1,0)))</f>
        <v>0</v>
      </c>
      <c r="AC30" s="3">
        <f>IF(OR(VLOOKUP(D31,Tabelle4!K$1:L$6,2,FALSE)=I$16,VLOOKUP(D31,Tabelle4!K$1:L$6,2,FALSE)=VLOOKUP($D$5,Tabelle3!$A$2:$H$100,3,FALSE)),0,1)</f>
        <v>1</v>
      </c>
    </row>
    <row r="31" spans="1:29" ht="10.5" customHeight="1" thickBot="1" x14ac:dyDescent="0.25">
      <c r="A31" s="163"/>
      <c r="B31" s="165"/>
      <c r="C31" s="167"/>
      <c r="D31" s="164" t="s">
        <v>22</v>
      </c>
      <c r="E31" s="164"/>
      <c r="F31" s="164"/>
      <c r="G31" s="268" t="s">
        <v>22</v>
      </c>
      <c r="H31" s="269"/>
      <c r="I31" s="97"/>
      <c r="J31" s="98"/>
      <c r="K31" s="84"/>
      <c r="L31" s="149"/>
      <c r="M31" s="85" t="str">
        <f>IF(M30="","","€ je km")</f>
        <v/>
      </c>
      <c r="N31" s="86"/>
      <c r="O31" s="158"/>
      <c r="P31" s="159"/>
      <c r="Q31" s="87"/>
      <c r="R31" s="88"/>
      <c r="S31" s="157"/>
      <c r="T31" s="155"/>
      <c r="U31" s="151"/>
      <c r="V31" s="161"/>
      <c r="W31" s="82"/>
      <c r="X31" s="81"/>
      <c r="Y31" s="81">
        <f>VLOOKUP(D31,Tabelle4!K$1:L$5,2,FALSE)</f>
        <v>0</v>
      </c>
      <c r="Z31" s="81"/>
      <c r="AA31" s="82"/>
      <c r="AB31" s="82"/>
    </row>
    <row r="32" spans="1:29" ht="10.5" customHeight="1" x14ac:dyDescent="0.2">
      <c r="A32" s="163">
        <v>5</v>
      </c>
      <c r="B32" s="165" t="str">
        <f>IF(C32="","---",(IF(WEEKDAY(C32,2)=1,"Mo",(IF(WEEKDAY(C32,2)=2,"Di",(IF(WEEKDAY(C32,2)=3,"Mi",(IF(WEEKDAY(C32,2)=4,"Do",(IF(WEEKDAY(C32,2)=5,"Fr",(IF(WEEKDAY(C32,2)=6,"Sa","So")))))))))))))</f>
        <v>---</v>
      </c>
      <c r="C32" s="166"/>
      <c r="D32" s="168" t="s">
        <v>22</v>
      </c>
      <c r="E32" s="168"/>
      <c r="F32" s="168"/>
      <c r="G32" s="112" t="s">
        <v>121</v>
      </c>
      <c r="H32" s="113" t="str">
        <f>IF(AND(D32=Tabelle4!C$2,D33=Tabelle4!K$2),F$9,IF(AND(D32=Tabelle4!C$4,D33=Tabelle4!K$2),F$10,IF(AND(D32=Tabelle4!C$2,D33=Tabelle4!K$4),F$11,IF(AND(D32=Tabelle4!C$4,D33=Tabelle4!K$4),F$12,IF(AND(D32=Tabelle4!C$5,D33=Tabelle4!K$2),F$13,IF(OR(D32=Tabelle4!C$6,D33=Tabelle4!K$5),"bitte angeben",IF(OR(AND(D32=Tabelle4!C$2,D33=Tabelle4!K$3),AND(D33=Tabelle4!C$2,D32=Tabelle4!K$3)),"keine Abrechn.","wird ausgefüllt")))))))</f>
        <v>wird ausgefüllt</v>
      </c>
      <c r="I32" s="152" t="s">
        <v>22</v>
      </c>
      <c r="J32" s="153"/>
      <c r="K32" s="111"/>
      <c r="L32" s="148" t="str">
        <f>IF(OR(H32="bitte angeben",H32="wird ausgefüllt",H32="keine Abrechn."),"",IF(G33="hin und zurück",ROUNDUP(2*IF(Y32=0,IF(OR(D32=Tabelle4!C$4,D33=Tabelle4!K$5),H32,MIN(F$10,H32)),H32),0),IF(OR(G33="nur hin",G33="nur zurück"),ROUNDUP(IF(Y32=0,IF(OR(D32=Tabelle4!C$4,D33=Tabelle4!K$5),H32,MIN(F$10,H32)),H32),0),"")))</f>
        <v/>
      </c>
      <c r="M32" s="83" t="str">
        <f>IF(OR(G32=Tabelle4!A$12,G32=Tabelle4!A$13,G32=Tabelle4!A$16),"",IF(G32=Tabelle4!A$14,0.01, IF(G32=Tabelle4!A$15,IF(O$16="ja",0.125,0.08),0)))</f>
        <v/>
      </c>
      <c r="N32" s="170"/>
      <c r="O32" s="171"/>
      <c r="P32" s="172"/>
      <c r="Q32" s="91"/>
      <c r="R32" s="92"/>
      <c r="S32" s="156" t="str">
        <f>IF(X32=1,"1","")&amp;IF(Z32=1,"2","")&amp;IF(AB32=1,"3","")</f>
        <v/>
      </c>
      <c r="T32" s="154" t="str">
        <f>IF(W32=0,"---",(IF(AND(L32&lt;&gt;"",M32&lt;&gt;""),M32,0)*IF(N33="m",L32-O33,IF(L32&lt;&gt;"",L32,0))+ IF(OR(N33="", N33="m"),0,IF(AND(O33&lt;=L32,N32&lt;&gt;""),O33,0)*0.01*N33)
+R32*0.5)*W32*AA32*IF($A$15="Die obigen Angaben in den Zeilen 6 bis 11 sind noch unvollständig",0,1))</f>
        <v>---</v>
      </c>
      <c r="U32" s="150" t="str">
        <f>IF(OR(B32="---",D32="bitte auswählen",D33="bitte auswählen",I32="bitte auswählen"),"---",IF($A$16="Die obigen Angaben in den Zeilen 6 bis 11 sind noch unvollständig",0,1)*AA32*AC32*W32*IF(AND(K32&lt;&gt;"",K33&lt;&gt;""),1,0)*IF(I33=Tabelle4!D$14,IF(X$11-K32&lt;8/24,0,IF(X$11-K32&lt;14/24,3,6))+IF(K33-X$12&lt;8/24,0,IF(K33-X$12&lt;14/24,3,6))+MIN(MAX(20,J33),80)*0.5,IF(K33-K32&lt;8/24,0,IF(K33-K32&lt;14/24,3,6))))</f>
        <v>---</v>
      </c>
      <c r="V32" s="160" t="str">
        <f>IF(AND(T32="---",U32="---"),"---",IF(T32&lt;&gt;"---",T32,0)+IF(U32&lt;&gt;"---",U32,0))</f>
        <v>---</v>
      </c>
      <c r="W32" s="82">
        <f>IF(OR(B32="---",D33="bitte auswählen",I32="bitte auswählen",AND(H32="",Q32="",OR(K32=0,K33=0))),0,1)</f>
        <v>0</v>
      </c>
      <c r="X32" s="81">
        <f>IF(AND(B32="---",D33="bitte auswählen",I32="bitte auswählen"),0,IF(OR(B32="---",D32="bitte auswählen",I32="bitte auswählen",AND(H32="",Q32="",OR(K32=0,K33=0))),1,0))</f>
        <v>0</v>
      </c>
      <c r="Y32" s="80">
        <f>IF(Y33=I$16,IF(D32&lt;&gt;Tabelle4!C$4,0,1),1)</f>
        <v>1</v>
      </c>
      <c r="Z32" s="81">
        <f>IF(Y33=I$16,IF(D32&lt;&gt;Tabelle4!C$4,1,0),0)</f>
        <v>0</v>
      </c>
      <c r="AA32" s="89">
        <f>IF(C32="",1,IF(K$9="bitte angeben",0,IF(OR(C32&lt;EDATE(K$9,-6),K$9&lt;C32),0,1)))</f>
        <v>1</v>
      </c>
      <c r="AB32" s="90">
        <f>IF(C32="",0,IF(K$9="bitte angeben",1,IF(OR(C32&lt;EDATE(K$9,-6),K$9&lt;C32),1,0)))</f>
        <v>0</v>
      </c>
      <c r="AC32" s="3">
        <f>IF(OR(VLOOKUP(D33,Tabelle4!K$1:L$6,2,FALSE)=I$16,VLOOKUP(D33,Tabelle4!K$1:L$6,2,FALSE)=VLOOKUP($D$5,Tabelle3!$A$2:$H$100,3,FALSE)),0,1)</f>
        <v>1</v>
      </c>
    </row>
    <row r="33" spans="1:29" ht="10.5" customHeight="1" thickBot="1" x14ac:dyDescent="0.25">
      <c r="A33" s="163"/>
      <c r="B33" s="165"/>
      <c r="C33" s="167"/>
      <c r="D33" s="164" t="s">
        <v>22</v>
      </c>
      <c r="E33" s="164"/>
      <c r="F33" s="164"/>
      <c r="G33" s="268" t="s">
        <v>22</v>
      </c>
      <c r="H33" s="269"/>
      <c r="I33" s="97"/>
      <c r="J33" s="98"/>
      <c r="K33" s="84"/>
      <c r="L33" s="149"/>
      <c r="M33" s="85" t="str">
        <f>IF(M32="","","€ je km")</f>
        <v/>
      </c>
      <c r="N33" s="86"/>
      <c r="O33" s="158"/>
      <c r="P33" s="159"/>
      <c r="Q33" s="87"/>
      <c r="R33" s="88"/>
      <c r="S33" s="157"/>
      <c r="T33" s="155"/>
      <c r="U33" s="151"/>
      <c r="V33" s="161"/>
      <c r="W33" s="82"/>
      <c r="X33" s="81"/>
      <c r="Y33" s="81">
        <f>VLOOKUP(D33,Tabelle4!K$1:L$5,2,FALSE)</f>
        <v>0</v>
      </c>
      <c r="Z33" s="81"/>
      <c r="AA33" s="82"/>
      <c r="AB33" s="82"/>
    </row>
    <row r="34" spans="1:29" ht="10.5" customHeight="1" x14ac:dyDescent="0.2">
      <c r="A34" s="163">
        <v>6</v>
      </c>
      <c r="B34" s="165" t="str">
        <f>IF(C34="","---",(IF(WEEKDAY(C34,2)=1,"Mo",(IF(WEEKDAY(C34,2)=2,"Di",(IF(WEEKDAY(C34,2)=3,"Mi",(IF(WEEKDAY(C34,2)=4,"Do",(IF(WEEKDAY(C34,2)=5,"Fr",(IF(WEEKDAY(C34,2)=6,"Sa","So")))))))))))))</f>
        <v>---</v>
      </c>
      <c r="C34" s="166"/>
      <c r="D34" s="168" t="s">
        <v>22</v>
      </c>
      <c r="E34" s="168"/>
      <c r="F34" s="168"/>
      <c r="G34" s="112" t="s">
        <v>121</v>
      </c>
      <c r="H34" s="113" t="str">
        <f>IF(AND(D34=Tabelle4!C$2,D35=Tabelle4!K$2),F$9,IF(AND(D34=Tabelle4!C$4,D35=Tabelle4!K$2),F$10,IF(AND(D34=Tabelle4!C$2,D35=Tabelle4!K$4),F$11,IF(AND(D34=Tabelle4!C$4,D35=Tabelle4!K$4),F$12,IF(AND(D34=Tabelle4!C$5,D35=Tabelle4!K$2),F$13,IF(OR(D34=Tabelle4!C$6,D35=Tabelle4!K$5),"bitte angeben",IF(OR(AND(D34=Tabelle4!C$2,D35=Tabelle4!K$3),AND(D35=Tabelle4!C$2,D34=Tabelle4!K$3)),"keine Abrechn.","wird ausgefüllt")))))))</f>
        <v>wird ausgefüllt</v>
      </c>
      <c r="I34" s="152" t="s">
        <v>22</v>
      </c>
      <c r="J34" s="153"/>
      <c r="K34" s="111"/>
      <c r="L34" s="148" t="str">
        <f>IF(OR(H34="bitte angeben",H34="wird ausgefüllt",H34="keine Abrechn."),"",IF(G35="hin und zurück",ROUNDUP(2*IF(Y34=0,IF(OR(D34=Tabelle4!C$4,D35=Tabelle4!K$5),H34,MIN(F$10,H34)),H34),0),IF(OR(G35="nur hin",G35="nur zurück"),ROUNDUP(IF(Y34=0,IF(OR(D34=Tabelle4!C$4,D35=Tabelle4!K$5),H34,MIN(F$10,H34)),H34),0),"")))</f>
        <v/>
      </c>
      <c r="M34" s="83" t="str">
        <f>IF(OR(G34=Tabelle4!A$12,G34=Tabelle4!A$13,G34=Tabelle4!A$16),"",IF(G34=Tabelle4!A$14,0.01, IF(G34=Tabelle4!A$15,IF(O$16="ja",0.125,0.08),0)))</f>
        <v/>
      </c>
      <c r="N34" s="170"/>
      <c r="O34" s="171"/>
      <c r="P34" s="172"/>
      <c r="Q34" s="91"/>
      <c r="R34" s="92"/>
      <c r="S34" s="156" t="str">
        <f>IF(X34=1,"1","")&amp;IF(Z34=1,"2","")&amp;IF(AB34=1,"3","")</f>
        <v/>
      </c>
      <c r="T34" s="154" t="str">
        <f>IF(W34=0,"---",(IF(AND(L34&lt;&gt;"",M34&lt;&gt;""),M34,0)*IF(N35="m",L34-O35,IF(L34&lt;&gt;"",L34,0))+ IF(OR(N35="", N35="m"),0,IF(AND(O35&lt;=L34,N34&lt;&gt;""),O35,0)*0.01*N35)
+R34*0.5)*W34*AA34*IF($A$15="Die obigen Angaben in den Zeilen 6 bis 11 sind noch unvollständig",0,1))</f>
        <v>---</v>
      </c>
      <c r="U34" s="150" t="str">
        <f>IF(OR(B34="---",D34="bitte auswählen",D35="bitte auswählen",I34="bitte auswählen"),"---",IF($A$16="Die obigen Angaben in den Zeilen 6 bis 11 sind noch unvollständig",0,1)*AA34*AC34*W34*IF(AND(K34&lt;&gt;"",K35&lt;&gt;""),1,0)*IF(I35=Tabelle4!D$14,IF(X$11-K34&lt;8/24,0,IF(X$11-K34&lt;14/24,3,6))+IF(K35-X$12&lt;8/24,0,IF(K35-X$12&lt;14/24,3,6))+MIN(MAX(20,J35),80)*0.5,IF(K35-K34&lt;8/24,0,IF(K35-K34&lt;14/24,3,6))))</f>
        <v>---</v>
      </c>
      <c r="V34" s="160" t="str">
        <f>IF(AND(T34="---",U34="---"),"---",IF(T34&lt;&gt;"---",T34,0)+IF(U34&lt;&gt;"---",U34,0))</f>
        <v>---</v>
      </c>
      <c r="W34" s="82">
        <f>IF(OR(B34="---",D35="bitte auswählen",I34="bitte auswählen",AND(H34="",Q34="",OR(K34=0,K35=0))),0,1)</f>
        <v>0</v>
      </c>
      <c r="X34" s="81">
        <f>IF(AND(B34="---",D35="bitte auswählen",I34="bitte auswählen"),0,IF(OR(B34="---",D34="bitte auswählen",I34="bitte auswählen",AND(H34="",Q34="",OR(K34=0,K35=0))),1,0))</f>
        <v>0</v>
      </c>
      <c r="Y34" s="80">
        <f>IF(Y35=I$16,IF(D34&lt;&gt;Tabelle4!C$4,0,1),1)</f>
        <v>1</v>
      </c>
      <c r="Z34" s="81">
        <f>IF(Y35=I$16,IF(D34&lt;&gt;Tabelle4!C$4,1,0),0)</f>
        <v>0</v>
      </c>
      <c r="AA34" s="89">
        <f>IF(C34="",1,IF(K$9="bitte angeben",0,IF(OR(C34&lt;EDATE(K$9,-6),K$9&lt;C34),0,1)))</f>
        <v>1</v>
      </c>
      <c r="AB34" s="90">
        <f>IF(C34="",0,IF(K$9="bitte angeben",1,IF(OR(C34&lt;EDATE(K$9,-6),K$9&lt;C34),1,0)))</f>
        <v>0</v>
      </c>
      <c r="AC34" s="3">
        <f>IF(OR(VLOOKUP(D35,Tabelle4!K$1:L$6,2,FALSE)=I$16,VLOOKUP(D35,Tabelle4!K$1:L$6,2,FALSE)=VLOOKUP($D$5,Tabelle3!$A$2:$H$100,3,FALSE)),0,1)</f>
        <v>1</v>
      </c>
    </row>
    <row r="35" spans="1:29" ht="10.5" customHeight="1" thickBot="1" x14ac:dyDescent="0.25">
      <c r="A35" s="163"/>
      <c r="B35" s="165"/>
      <c r="C35" s="167"/>
      <c r="D35" s="164" t="s">
        <v>22</v>
      </c>
      <c r="E35" s="164"/>
      <c r="F35" s="164"/>
      <c r="G35" s="268" t="s">
        <v>22</v>
      </c>
      <c r="H35" s="269"/>
      <c r="I35" s="97"/>
      <c r="J35" s="98"/>
      <c r="K35" s="84"/>
      <c r="L35" s="149"/>
      <c r="M35" s="85" t="str">
        <f>IF(M34="","","€ je km")</f>
        <v/>
      </c>
      <c r="N35" s="86"/>
      <c r="O35" s="158"/>
      <c r="P35" s="159"/>
      <c r="Q35" s="87"/>
      <c r="R35" s="88"/>
      <c r="S35" s="157"/>
      <c r="T35" s="155"/>
      <c r="U35" s="151"/>
      <c r="V35" s="161"/>
      <c r="W35" s="82"/>
      <c r="X35" s="81"/>
      <c r="Y35" s="81">
        <f>VLOOKUP(D35,Tabelle4!K$1:L$5,2,FALSE)</f>
        <v>0</v>
      </c>
      <c r="Z35" s="81"/>
      <c r="AA35" s="82"/>
      <c r="AB35" s="82"/>
    </row>
    <row r="36" spans="1:29" ht="10.5" customHeight="1" x14ac:dyDescent="0.2">
      <c r="A36" s="163">
        <v>7</v>
      </c>
      <c r="B36" s="165" t="str">
        <f>IF(C36="","---",(IF(WEEKDAY(C36,2)=1,"Mo",(IF(WEEKDAY(C36,2)=2,"Di",(IF(WEEKDAY(C36,2)=3,"Mi",(IF(WEEKDAY(C36,2)=4,"Do",(IF(WEEKDAY(C36,2)=5,"Fr",(IF(WEEKDAY(C36,2)=6,"Sa","So")))))))))))))</f>
        <v>---</v>
      </c>
      <c r="C36" s="166"/>
      <c r="D36" s="168" t="s">
        <v>22</v>
      </c>
      <c r="E36" s="168"/>
      <c r="F36" s="168"/>
      <c r="G36" s="112" t="s">
        <v>121</v>
      </c>
      <c r="H36" s="113" t="str">
        <f>IF(AND(D36=Tabelle4!C$2,D37=Tabelle4!K$2),F$9,IF(AND(D36=Tabelle4!C$4,D37=Tabelle4!K$2),F$10,IF(AND(D36=Tabelle4!C$2,D37=Tabelle4!K$4),F$11,IF(AND(D36=Tabelle4!C$4,D37=Tabelle4!K$4),F$12,IF(AND(D36=Tabelle4!C$5,D37=Tabelle4!K$2),F$13,IF(OR(D36=Tabelle4!C$6,D37=Tabelle4!K$5),"bitte angeben",IF(OR(AND(D36=Tabelle4!C$2,D37=Tabelle4!K$3),AND(D37=Tabelle4!C$2,D36=Tabelle4!K$3)),"keine Abrechn.","wird ausgefüllt")))))))</f>
        <v>wird ausgefüllt</v>
      </c>
      <c r="I36" s="152" t="s">
        <v>22</v>
      </c>
      <c r="J36" s="153"/>
      <c r="K36" s="111"/>
      <c r="L36" s="148" t="str">
        <f>IF(OR(H36="bitte angeben",H36="wird ausgefüllt",H36="keine Abrechn."),"",IF(G37="hin und zurück",ROUNDUP(2*IF(Y36=0,IF(OR(D36=Tabelle4!C$4,D37=Tabelle4!K$5),H36,MIN(F$10,H36)),H36),0),IF(OR(G37="nur hin",G37="nur zurück"),ROUNDUP(IF(Y36=0,IF(OR(D36=Tabelle4!C$4,D37=Tabelle4!K$5),H36,MIN(F$10,H36)),H36),0),"")))</f>
        <v/>
      </c>
      <c r="M36" s="83" t="str">
        <f>IF(OR(G36=Tabelle4!A$12,G36=Tabelle4!A$13,G36=Tabelle4!A$16),"",IF(G36=Tabelle4!A$14,0.01, IF(G36=Tabelle4!A$15,IF(O$16="ja",0.125,0.08),0)))</f>
        <v/>
      </c>
      <c r="N36" s="170"/>
      <c r="O36" s="171"/>
      <c r="P36" s="172"/>
      <c r="Q36" s="91"/>
      <c r="R36" s="92"/>
      <c r="S36" s="156" t="str">
        <f>IF(X36=1,"1","")&amp;IF(Z36=1,"2","")&amp;IF(AB36=1,"3","")</f>
        <v/>
      </c>
      <c r="T36" s="154" t="str">
        <f>IF(W36=0,"---",(IF(AND(L36&lt;&gt;"",M36&lt;&gt;""),M36,0)*IF(N37="m",L36-O37,IF(L36&lt;&gt;"",L36,0))+ IF(OR(N37="", N37="m"),0,IF(AND(O37&lt;=L36,N36&lt;&gt;""),O37,0)*0.01*N37)
+R36*0.5)*W36*AA36*IF($A$15="Die obigen Angaben in den Zeilen 6 bis 11 sind noch unvollständig",0,1))</f>
        <v>---</v>
      </c>
      <c r="U36" s="150" t="str">
        <f>IF(OR(B36="---",D36="bitte auswählen",D37="bitte auswählen",I36="bitte auswählen"),"---",IF($A$16="Die obigen Angaben in den Zeilen 6 bis 11 sind noch unvollständig",0,1)*AA36*AC36*W36*IF(AND(K36&lt;&gt;"",K37&lt;&gt;""),1,0)*IF(I37=Tabelle4!D$14,IF(X$11-K36&lt;8/24,0,IF(X$11-K36&lt;14/24,3,6))+IF(K37-X$12&lt;8/24,0,IF(K37-X$12&lt;14/24,3,6))+MIN(MAX(20,J37),80)*0.5,IF(K37-K36&lt;8/24,0,IF(K37-K36&lt;14/24,3,6))))</f>
        <v>---</v>
      </c>
      <c r="V36" s="160" t="str">
        <f>IF(AND(T36="---",U36="---"),"---",IF(T36&lt;&gt;"---",T36,0)+IF(U36&lt;&gt;"---",U36,0))</f>
        <v>---</v>
      </c>
      <c r="W36" s="82">
        <f>IF(OR(B36="---",D37="bitte auswählen",I36="bitte auswählen",AND(H36="",Q36="",OR(K36=0,K37=0))),0,1)</f>
        <v>0</v>
      </c>
      <c r="X36" s="81">
        <f>IF(AND(B36="---",D37="bitte auswählen",I36="bitte auswählen"),0,IF(OR(B36="---",D36="bitte auswählen",I36="bitte auswählen",AND(H36="",Q36="",OR(K36=0,K37=0))),1,0))</f>
        <v>0</v>
      </c>
      <c r="Y36" s="80">
        <f>IF(Y37=I$16,IF(D36&lt;&gt;Tabelle4!C$4,0,1),1)</f>
        <v>1</v>
      </c>
      <c r="Z36" s="81">
        <f>IF(Y37=I$16,IF(D36&lt;&gt;Tabelle4!C$4,1,0),0)</f>
        <v>0</v>
      </c>
      <c r="AA36" s="89">
        <f>IF(C36="",1,IF(K$9="bitte angeben",0,IF(OR(C36&lt;EDATE(K$9,-6),K$9&lt;C36),0,1)))</f>
        <v>1</v>
      </c>
      <c r="AB36" s="90">
        <f>IF(C36="",0,IF(K$9="bitte angeben",1,IF(OR(C36&lt;EDATE(K$9,-6),K$9&lt;C36),1,0)))</f>
        <v>0</v>
      </c>
      <c r="AC36" s="3">
        <f>IF(OR(VLOOKUP(D37,Tabelle4!K$1:L$6,2,FALSE)=I$16,VLOOKUP(D37,Tabelle4!K$1:L$6,2,FALSE)=VLOOKUP($D$5,Tabelle3!$A$2:$H$100,3,FALSE)),0,1)</f>
        <v>1</v>
      </c>
    </row>
    <row r="37" spans="1:29" ht="10.5" customHeight="1" thickBot="1" x14ac:dyDescent="0.25">
      <c r="A37" s="163"/>
      <c r="B37" s="165"/>
      <c r="C37" s="167"/>
      <c r="D37" s="164" t="s">
        <v>22</v>
      </c>
      <c r="E37" s="164"/>
      <c r="F37" s="164"/>
      <c r="G37" s="268" t="s">
        <v>22</v>
      </c>
      <c r="H37" s="269"/>
      <c r="I37" s="97"/>
      <c r="J37" s="98"/>
      <c r="K37" s="84"/>
      <c r="L37" s="149"/>
      <c r="M37" s="85" t="str">
        <f>IF(M36="","","€ je km")</f>
        <v/>
      </c>
      <c r="N37" s="86"/>
      <c r="O37" s="158"/>
      <c r="P37" s="159"/>
      <c r="Q37" s="87"/>
      <c r="R37" s="88"/>
      <c r="S37" s="157"/>
      <c r="T37" s="155"/>
      <c r="U37" s="151"/>
      <c r="V37" s="161"/>
      <c r="W37" s="82"/>
      <c r="X37" s="81"/>
      <c r="Y37" s="81">
        <f>VLOOKUP(D37,Tabelle4!K$1:L$5,2,FALSE)</f>
        <v>0</v>
      </c>
      <c r="Z37" s="81"/>
      <c r="AA37" s="82"/>
      <c r="AB37" s="82"/>
    </row>
    <row r="38" spans="1:29" ht="10.5" customHeight="1" x14ac:dyDescent="0.2">
      <c r="A38" s="163">
        <v>8</v>
      </c>
      <c r="B38" s="165" t="str">
        <f>IF(C38="","---",(IF(WEEKDAY(C38,2)=1,"Mo",(IF(WEEKDAY(C38,2)=2,"Di",(IF(WEEKDAY(C38,2)=3,"Mi",(IF(WEEKDAY(C38,2)=4,"Do",(IF(WEEKDAY(C38,2)=5,"Fr",(IF(WEEKDAY(C38,2)=6,"Sa","So")))))))))))))</f>
        <v>---</v>
      </c>
      <c r="C38" s="166"/>
      <c r="D38" s="168" t="s">
        <v>22</v>
      </c>
      <c r="E38" s="168"/>
      <c r="F38" s="168"/>
      <c r="G38" s="112" t="s">
        <v>121</v>
      </c>
      <c r="H38" s="113" t="str">
        <f>IF(AND(D38=Tabelle4!C$2,D39=Tabelle4!K$2),F$9,IF(AND(D38=Tabelle4!C$4,D39=Tabelle4!K$2),F$10,IF(AND(D38=Tabelle4!C$2,D39=Tabelle4!K$4),F$11,IF(AND(D38=Tabelle4!C$4,D39=Tabelle4!K$4),F$12,IF(AND(D38=Tabelle4!C$5,D39=Tabelle4!K$2),F$13,IF(OR(D38=Tabelle4!C$6,D39=Tabelle4!K$5),"bitte angeben",IF(OR(AND(D38=Tabelle4!C$2,D39=Tabelle4!K$3),AND(D39=Tabelle4!C$2,D38=Tabelle4!K$3)),"keine Abrechn.","wird ausgefüllt")))))))</f>
        <v>wird ausgefüllt</v>
      </c>
      <c r="I38" s="152" t="s">
        <v>22</v>
      </c>
      <c r="J38" s="153"/>
      <c r="K38" s="111"/>
      <c r="L38" s="148" t="str">
        <f>IF(OR(H38="bitte angeben",H38="wird ausgefüllt",H38="keine Abrechn."),"",IF(G39="hin und zurück",ROUNDUP(2*IF(Y38=0,IF(OR(D38=Tabelle4!C$4,D39=Tabelle4!K$5),H38,MIN(F$10,H38)),H38),0),IF(OR(G39="nur hin",G39="nur zurück"),ROUNDUP(IF(Y38=0,IF(OR(D38=Tabelle4!C$4,D39=Tabelle4!K$5),H38,MIN(F$10,H38)),H38),0),"")))</f>
        <v/>
      </c>
      <c r="M38" s="83" t="str">
        <f>IF(OR(G38=Tabelle4!A$12,G38=Tabelle4!A$13,G38=Tabelle4!A$16),"",IF(G38=Tabelle4!A$14,0.01, IF(G38=Tabelle4!A$15,IF(O$16="ja",0.125,0.08),0)))</f>
        <v/>
      </c>
      <c r="N38" s="170"/>
      <c r="O38" s="171"/>
      <c r="P38" s="172"/>
      <c r="Q38" s="91"/>
      <c r="R38" s="92"/>
      <c r="S38" s="156" t="str">
        <f>IF(X38=1,"1","")&amp;IF(Z38=1,"2","")&amp;IF(AB38=1,"3","")</f>
        <v/>
      </c>
      <c r="T38" s="154" t="str">
        <f>IF(W38=0,"---",(IF(AND(L38&lt;&gt;"",M38&lt;&gt;""),M38,0)*IF(N39="m",L38-O39,IF(L38&lt;&gt;"",L38,0))+ IF(OR(N39="", N39="m"),0,IF(AND(O39&lt;=L38,N38&lt;&gt;""),O39,0)*0.01*N39)
+R38*0.5)*W38*AA38*IF($A$15="Die obigen Angaben in den Zeilen 6 bis 11 sind noch unvollständig",0,1))</f>
        <v>---</v>
      </c>
      <c r="U38" s="150" t="str">
        <f>IF(OR(B38="---",D38="bitte auswählen",D39="bitte auswählen",I38="bitte auswählen"),"---",IF($A$16="Die obigen Angaben in den Zeilen 6 bis 11 sind noch unvollständig",0,1)*AA38*AC38*W38*IF(AND(K38&lt;&gt;"",K39&lt;&gt;""),1,0)*IF(I39=Tabelle4!D$14,IF(X$11-K38&lt;8/24,0,IF(X$11-K38&lt;14/24,3,6))+IF(K39-X$12&lt;8/24,0,IF(K39-X$12&lt;14/24,3,6))+MIN(MAX(20,J39),80)*0.5,IF(K39-K38&lt;8/24,0,IF(K39-K38&lt;14/24,3,6))))</f>
        <v>---</v>
      </c>
      <c r="V38" s="160" t="str">
        <f>IF(AND(T38="---",U38="---"),"---",IF(T38&lt;&gt;"---",T38,0)+IF(U38&lt;&gt;"---",U38,0))</f>
        <v>---</v>
      </c>
      <c r="W38" s="82">
        <f>IF(OR(B38="---",D39="bitte auswählen",I38="bitte auswählen",AND(H38="",Q38="",OR(K38=0,K39=0))),0,1)</f>
        <v>0</v>
      </c>
      <c r="X38" s="81">
        <f>IF(AND(B38="---",D39="bitte auswählen",I38="bitte auswählen"),0,IF(OR(B38="---",D38="bitte auswählen",I38="bitte auswählen",AND(H38="",Q38="",OR(K38=0,K39=0))),1,0))</f>
        <v>0</v>
      </c>
      <c r="Y38" s="80">
        <f>IF(Y39=I$16,IF(D38&lt;&gt;Tabelle4!C$4,0,1),1)</f>
        <v>1</v>
      </c>
      <c r="Z38" s="81">
        <f>IF(Y39=I$16,IF(D38&lt;&gt;Tabelle4!C$4,1,0),0)</f>
        <v>0</v>
      </c>
      <c r="AA38" s="89">
        <f>IF(C38="",1,IF(K$9="bitte angeben",0,IF(OR(C38&lt;EDATE(K$9,-6),K$9&lt;C38),0,1)))</f>
        <v>1</v>
      </c>
      <c r="AB38" s="90">
        <f>IF(C38="",0,IF(K$9="bitte angeben",1,IF(OR(C38&lt;EDATE(K$9,-6),K$9&lt;C38),1,0)))</f>
        <v>0</v>
      </c>
      <c r="AC38" s="3">
        <f>IF(OR(VLOOKUP(D39,Tabelle4!K$1:L$6,2,FALSE)=I$16,VLOOKUP(D39,Tabelle4!K$1:L$6,2,FALSE)=VLOOKUP($D$5,Tabelle3!$A$2:$H$100,3,FALSE)),0,1)</f>
        <v>1</v>
      </c>
    </row>
    <row r="39" spans="1:29" ht="10.5" customHeight="1" thickBot="1" x14ac:dyDescent="0.25">
      <c r="A39" s="163"/>
      <c r="B39" s="165"/>
      <c r="C39" s="167"/>
      <c r="D39" s="164" t="s">
        <v>22</v>
      </c>
      <c r="E39" s="164"/>
      <c r="F39" s="164"/>
      <c r="G39" s="268" t="s">
        <v>22</v>
      </c>
      <c r="H39" s="269"/>
      <c r="I39" s="97"/>
      <c r="J39" s="98"/>
      <c r="K39" s="84"/>
      <c r="L39" s="149"/>
      <c r="M39" s="85" t="str">
        <f>IF(M38="","","€ je km")</f>
        <v/>
      </c>
      <c r="N39" s="86"/>
      <c r="O39" s="158"/>
      <c r="P39" s="159"/>
      <c r="Q39" s="87"/>
      <c r="R39" s="88"/>
      <c r="S39" s="157"/>
      <c r="T39" s="155"/>
      <c r="U39" s="151"/>
      <c r="V39" s="161"/>
      <c r="W39" s="82"/>
      <c r="X39" s="81"/>
      <c r="Y39" s="81">
        <f>VLOOKUP(D39,Tabelle4!K$1:L$5,2,FALSE)</f>
        <v>0</v>
      </c>
      <c r="Z39" s="81"/>
      <c r="AA39" s="82"/>
      <c r="AB39" s="82"/>
    </row>
    <row r="40" spans="1:29" ht="10.5" customHeight="1" x14ac:dyDescent="0.2">
      <c r="A40" s="163">
        <v>9</v>
      </c>
      <c r="B40" s="165" t="str">
        <f>IF(C40="","---",(IF(WEEKDAY(C40,2)=1,"Mo",(IF(WEEKDAY(C40,2)=2,"Di",(IF(WEEKDAY(C40,2)=3,"Mi",(IF(WEEKDAY(C40,2)=4,"Do",(IF(WEEKDAY(C40,2)=5,"Fr",(IF(WEEKDAY(C40,2)=6,"Sa","So")))))))))))))</f>
        <v>---</v>
      </c>
      <c r="C40" s="166"/>
      <c r="D40" s="168" t="s">
        <v>22</v>
      </c>
      <c r="E40" s="168"/>
      <c r="F40" s="168"/>
      <c r="G40" s="112" t="s">
        <v>121</v>
      </c>
      <c r="H40" s="113" t="str">
        <f>IF(AND(D40=Tabelle4!C$2,D41=Tabelle4!K$2),F$9,IF(AND(D40=Tabelle4!C$4,D41=Tabelle4!K$2),F$10,IF(AND(D40=Tabelle4!C$2,D41=Tabelle4!K$4),F$11,IF(AND(D40=Tabelle4!C$4,D41=Tabelle4!K$4),F$12,IF(AND(D40=Tabelle4!C$5,D41=Tabelle4!K$2),F$13,IF(OR(D40=Tabelle4!C$6,D41=Tabelle4!K$5),"bitte angeben",IF(OR(AND(D40=Tabelle4!C$2,D41=Tabelle4!K$3),AND(D41=Tabelle4!C$2,D40=Tabelle4!K$3)),"keine Abrechn.","wird ausgefüllt")))))))</f>
        <v>wird ausgefüllt</v>
      </c>
      <c r="I40" s="152" t="s">
        <v>22</v>
      </c>
      <c r="J40" s="153"/>
      <c r="K40" s="111"/>
      <c r="L40" s="148" t="str">
        <f>IF(OR(H40="bitte angeben",H40="wird ausgefüllt",H40="keine Abrechn."),"",IF(G41="hin und zurück",ROUNDUP(2*IF(Y40=0,IF(OR(D40=Tabelle4!C$4,D41=Tabelle4!K$5),H40,MIN(F$10,H40)),H40),0),IF(OR(G41="nur hin",G41="nur zurück"),ROUNDUP(IF(Y40=0,IF(OR(D40=Tabelle4!C$4,D41=Tabelle4!K$5),H40,MIN(F$10,H40)),H40),0),"")))</f>
        <v/>
      </c>
      <c r="M40" s="83" t="str">
        <f>IF(OR(G40=Tabelle4!A$12,G40=Tabelle4!A$13,G40=Tabelle4!A$16),"",IF(G40=Tabelle4!A$14,0.01, IF(G40=Tabelle4!A$15,IF(O$16="ja",0.125,0.08),0)))</f>
        <v/>
      </c>
      <c r="N40" s="170"/>
      <c r="O40" s="171"/>
      <c r="P40" s="172"/>
      <c r="Q40" s="91"/>
      <c r="R40" s="92"/>
      <c r="S40" s="156" t="str">
        <f>IF(X40=1,"1","")&amp;IF(Z40=1,"2","")&amp;IF(AB40=1,"3","")</f>
        <v/>
      </c>
      <c r="T40" s="154" t="str">
        <f>IF(W40=0,"---",(IF(AND(L40&lt;&gt;"",M40&lt;&gt;""),M40,0)*IF(N41="m",L40-O41,IF(L40&lt;&gt;"",L40,0))+ IF(OR(N41="", N41="m"),0,IF(AND(O41&lt;=L40,N40&lt;&gt;""),O41,0)*0.01*N41)
+R40*0.5)*W40*AA40*IF($A$15="Die obigen Angaben in den Zeilen 6 bis 11 sind noch unvollständig",0,1))</f>
        <v>---</v>
      </c>
      <c r="U40" s="150" t="str">
        <f>IF(OR(B40="---",D40="bitte auswählen",D41="bitte auswählen",I40="bitte auswählen"),"---",IF($A$16="Die obigen Angaben in den Zeilen 6 bis 11 sind noch unvollständig",0,1)*AA40*AC40*W40*IF(AND(K40&lt;&gt;"",K41&lt;&gt;""),1,0)*IF(I41=Tabelle4!D$14,IF(X$11-K40&lt;8/24,0,IF(X$11-K40&lt;14/24,3,6))+IF(K41-X$12&lt;8/24,0,IF(K41-X$12&lt;14/24,3,6))+MIN(MAX(20,J41),80)*0.5,IF(K41-K40&lt;8/24,0,IF(K41-K40&lt;14/24,3,6))))</f>
        <v>---</v>
      </c>
      <c r="V40" s="160" t="str">
        <f>IF(AND(T40="---",U40="---"),"---",IF(T40&lt;&gt;"---",T40,0)+IF(U40&lt;&gt;"---",U40,0))</f>
        <v>---</v>
      </c>
      <c r="W40" s="82">
        <f>IF(OR(B40="---",D41="bitte auswählen",I40="bitte auswählen",AND(H40="",Q40="",OR(K40=0,K41=0))),0,1)</f>
        <v>0</v>
      </c>
      <c r="X40" s="81">
        <f>IF(AND(B40="---",D41="bitte auswählen",I40="bitte auswählen"),0,IF(OR(B40="---",D40="bitte auswählen",I40="bitte auswählen",AND(H40="",Q40="",OR(K40=0,K41=0))),1,0))</f>
        <v>0</v>
      </c>
      <c r="Y40" s="80">
        <f>IF(Y41=I$16,IF(D40&lt;&gt;Tabelle4!C$4,0,1),1)</f>
        <v>1</v>
      </c>
      <c r="Z40" s="81">
        <f>IF(Y41=I$16,IF(D40&lt;&gt;Tabelle4!C$4,1,0),0)</f>
        <v>0</v>
      </c>
      <c r="AA40" s="89">
        <f>IF(C40="",1,IF(K$9="bitte angeben",0,IF(OR(C40&lt;EDATE(K$9,-6),K$9&lt;C40),0,1)))</f>
        <v>1</v>
      </c>
      <c r="AB40" s="90">
        <f>IF(C40="",0,IF(K$9="bitte angeben",1,IF(OR(C40&lt;EDATE(K$9,-6),K$9&lt;C40),1,0)))</f>
        <v>0</v>
      </c>
      <c r="AC40" s="3">
        <f>IF(OR(VLOOKUP(D41,Tabelle4!K$1:L$6,2,FALSE)=I$16,VLOOKUP(D41,Tabelle4!K$1:L$6,2,FALSE)=VLOOKUP($D$5,Tabelle3!$A$2:$H$100,3,FALSE)),0,1)</f>
        <v>1</v>
      </c>
    </row>
    <row r="41" spans="1:29" ht="10.5" customHeight="1" thickBot="1" x14ac:dyDescent="0.25">
      <c r="A41" s="163"/>
      <c r="B41" s="165"/>
      <c r="C41" s="167"/>
      <c r="D41" s="164" t="s">
        <v>22</v>
      </c>
      <c r="E41" s="164"/>
      <c r="F41" s="164"/>
      <c r="G41" s="268" t="s">
        <v>22</v>
      </c>
      <c r="H41" s="269"/>
      <c r="I41" s="97"/>
      <c r="J41" s="98"/>
      <c r="K41" s="84"/>
      <c r="L41" s="149"/>
      <c r="M41" s="85" t="str">
        <f>IF(M40="","","€ je km")</f>
        <v/>
      </c>
      <c r="N41" s="86"/>
      <c r="O41" s="158"/>
      <c r="P41" s="159"/>
      <c r="Q41" s="87"/>
      <c r="R41" s="88"/>
      <c r="S41" s="157"/>
      <c r="T41" s="155"/>
      <c r="U41" s="151"/>
      <c r="V41" s="161"/>
      <c r="W41" s="82"/>
      <c r="X41" s="81"/>
      <c r="Y41" s="81">
        <f>VLOOKUP(D41,Tabelle4!K$1:L$5,2,FALSE)</f>
        <v>0</v>
      </c>
      <c r="Z41" s="81"/>
      <c r="AA41" s="82"/>
      <c r="AB41" s="82"/>
    </row>
    <row r="42" spans="1:29" ht="10.5" customHeight="1" x14ac:dyDescent="0.2">
      <c r="A42" s="163">
        <v>10</v>
      </c>
      <c r="B42" s="165" t="str">
        <f>IF(C42="","---",(IF(WEEKDAY(C42,2)=1,"Mo",(IF(WEEKDAY(C42,2)=2,"Di",(IF(WEEKDAY(C42,2)=3,"Mi",(IF(WEEKDAY(C42,2)=4,"Do",(IF(WEEKDAY(C42,2)=5,"Fr",(IF(WEEKDAY(C42,2)=6,"Sa","So")))))))))))))</f>
        <v>---</v>
      </c>
      <c r="C42" s="166"/>
      <c r="D42" s="168" t="s">
        <v>22</v>
      </c>
      <c r="E42" s="168"/>
      <c r="F42" s="168"/>
      <c r="G42" s="112" t="s">
        <v>121</v>
      </c>
      <c r="H42" s="113" t="str">
        <f>IF(AND(D42=Tabelle4!C$2,D43=Tabelle4!K$2),F$9,IF(AND(D42=Tabelle4!C$4,D43=Tabelle4!K$2),F$10,IF(AND(D42=Tabelle4!C$2,D43=Tabelle4!K$4),F$11,IF(AND(D42=Tabelle4!C$4,D43=Tabelle4!K$4),F$12,IF(AND(D42=Tabelle4!C$5,D43=Tabelle4!K$2),F$13,IF(OR(D42=Tabelle4!C$6,D43=Tabelle4!K$5),"bitte angeben",IF(OR(AND(D42=Tabelle4!C$2,D43=Tabelle4!K$3),AND(D43=Tabelle4!C$2,D42=Tabelle4!K$3)),"keine Abrechn.","wird ausgefüllt")))))))</f>
        <v>wird ausgefüllt</v>
      </c>
      <c r="I42" s="152" t="s">
        <v>22</v>
      </c>
      <c r="J42" s="153"/>
      <c r="K42" s="111"/>
      <c r="L42" s="148" t="str">
        <f>IF(OR(H42="bitte angeben",H42="wird ausgefüllt",H42="keine Abrechn."),"",IF(G43="hin und zurück",ROUNDUP(2*IF(Y42=0,IF(OR(D42=Tabelle4!C$4,D43=Tabelle4!K$5),H42,MIN(F$10,H42)),H42),0),IF(OR(G43="nur hin",G43="nur zurück"),ROUNDUP(IF(Y42=0,IF(OR(D42=Tabelle4!C$4,D43=Tabelle4!K$5),H42,MIN(F$10,H42)),H42),0),"")))</f>
        <v/>
      </c>
      <c r="M42" s="83" t="str">
        <f>IF(OR(G42=Tabelle4!A$12,G42=Tabelle4!A$13,G42=Tabelle4!A$16),"",IF(G42=Tabelle4!A$14,0.01, IF(G42=Tabelle4!A$15,IF(O$16="ja",0.125,0.08),0)))</f>
        <v/>
      </c>
      <c r="N42" s="170"/>
      <c r="O42" s="171"/>
      <c r="P42" s="172"/>
      <c r="Q42" s="91"/>
      <c r="R42" s="92"/>
      <c r="S42" s="156" t="str">
        <f>IF(X42=1,"1","")&amp;IF(Z42=1,"2","")&amp;IF(AB42=1,"3","")</f>
        <v/>
      </c>
      <c r="T42" s="154" t="str">
        <f>IF(W42=0,"---",(IF(AND(L42&lt;&gt;"",M42&lt;&gt;""),M42,0)*IF(N43="m",L42-O43,IF(L42&lt;&gt;"",L42,0))+ IF(OR(N43="", N43="m"),0,IF(AND(O43&lt;=L42,N42&lt;&gt;""),O43,0)*0.01*N43)
+R42*0.5)*W42*AA42*IF($A$15="Die obigen Angaben in den Zeilen 6 bis 11 sind noch unvollständig",0,1))</f>
        <v>---</v>
      </c>
      <c r="U42" s="150" t="str">
        <f>IF(OR(B42="---",D42="bitte auswählen",D43="bitte auswählen",I42="bitte auswählen"),"---",IF($A$16="Die obigen Angaben in den Zeilen 6 bis 11 sind noch unvollständig",0,1)*AA42*AC42*W42*IF(AND(K42&lt;&gt;"",K43&lt;&gt;""),1,0)*IF(I43=Tabelle4!D$14,IF(X$11-K42&lt;8/24,0,IF(X$11-K42&lt;14/24,3,6))+IF(K43-X$12&lt;8/24,0,IF(K43-X$12&lt;14/24,3,6))+MIN(MAX(20,J43),80)*0.5,IF(K43-K42&lt;8/24,0,IF(K43-K42&lt;14/24,3,6))))</f>
        <v>---</v>
      </c>
      <c r="V42" s="160" t="str">
        <f>IF(AND(T42="---",U42="---"),"---",IF(T42&lt;&gt;"---",T42,0)+IF(U42&lt;&gt;"---",U42,0))</f>
        <v>---</v>
      </c>
      <c r="W42" s="82">
        <f>IF(OR(B42="---",D43="bitte auswählen",I42="bitte auswählen",AND(H42="",Q42="",OR(K42=0,K43=0))),0,1)</f>
        <v>0</v>
      </c>
      <c r="X42" s="81">
        <f>IF(AND(B42="---",D43="bitte auswählen",I42="bitte auswählen"),0,IF(OR(B42="---",D42="bitte auswählen",I42="bitte auswählen",AND(H42="",Q42="",OR(K42=0,K43=0))),1,0))</f>
        <v>0</v>
      </c>
      <c r="Y42" s="80">
        <f>IF(Y43=I$16,IF(D42&lt;&gt;Tabelle4!C$4,0,1),1)</f>
        <v>1</v>
      </c>
      <c r="Z42" s="81">
        <f>IF(Y43=I$16,IF(D42&lt;&gt;Tabelle4!C$4,1,0),0)</f>
        <v>0</v>
      </c>
      <c r="AA42" s="89">
        <f>IF(C42="",1,IF(K$9="bitte angeben",0,IF(OR(C42&lt;EDATE(K$9,-6),K$9&lt;C42),0,1)))</f>
        <v>1</v>
      </c>
      <c r="AB42" s="90">
        <f>IF(C42="",0,IF(K$9="bitte angeben",1,IF(OR(C42&lt;EDATE(K$9,-6),K$9&lt;C42),1,0)))</f>
        <v>0</v>
      </c>
      <c r="AC42" s="3">
        <f>IF(OR(VLOOKUP(D43,Tabelle4!K$1:L$6,2,FALSE)=I$16,VLOOKUP(D43,Tabelle4!K$1:L$6,2,FALSE)=VLOOKUP($D$5,Tabelle3!$A$2:$H$100,3,FALSE)),0,1)</f>
        <v>1</v>
      </c>
    </row>
    <row r="43" spans="1:29" ht="10.5" customHeight="1" thickBot="1" x14ac:dyDescent="0.25">
      <c r="A43" s="163"/>
      <c r="B43" s="165"/>
      <c r="C43" s="167"/>
      <c r="D43" s="164" t="s">
        <v>22</v>
      </c>
      <c r="E43" s="164"/>
      <c r="F43" s="164"/>
      <c r="G43" s="268" t="s">
        <v>22</v>
      </c>
      <c r="H43" s="269"/>
      <c r="I43" s="97"/>
      <c r="J43" s="98"/>
      <c r="K43" s="84"/>
      <c r="L43" s="149"/>
      <c r="M43" s="85" t="str">
        <f>IF(M42="","","€ je km")</f>
        <v/>
      </c>
      <c r="N43" s="86"/>
      <c r="O43" s="158"/>
      <c r="P43" s="159"/>
      <c r="Q43" s="87"/>
      <c r="R43" s="88"/>
      <c r="S43" s="157"/>
      <c r="T43" s="155"/>
      <c r="U43" s="151"/>
      <c r="V43" s="161"/>
      <c r="W43" s="82"/>
      <c r="X43" s="81"/>
      <c r="Y43" s="81">
        <f>VLOOKUP(D43,Tabelle4!K$1:L$5,2,FALSE)</f>
        <v>0</v>
      </c>
      <c r="Z43" s="81"/>
      <c r="AA43" s="82"/>
      <c r="AB43" s="82"/>
    </row>
    <row r="44" spans="1:29" ht="10.5" customHeight="1" x14ac:dyDescent="0.2">
      <c r="A44" s="163">
        <v>11</v>
      </c>
      <c r="B44" s="165" t="str">
        <f>IF(C44="","---",(IF(WEEKDAY(C44,2)=1,"Mo",(IF(WEEKDAY(C44,2)=2,"Di",(IF(WEEKDAY(C44,2)=3,"Mi",(IF(WEEKDAY(C44,2)=4,"Do",(IF(WEEKDAY(C44,2)=5,"Fr",(IF(WEEKDAY(C44,2)=6,"Sa","So")))))))))))))</f>
        <v>---</v>
      </c>
      <c r="C44" s="166"/>
      <c r="D44" s="168" t="s">
        <v>22</v>
      </c>
      <c r="E44" s="168"/>
      <c r="F44" s="168"/>
      <c r="G44" s="112" t="s">
        <v>121</v>
      </c>
      <c r="H44" s="113" t="str">
        <f>IF(AND(D44=Tabelle4!C$2,D45=Tabelle4!K$2),F$9,IF(AND(D44=Tabelle4!C$4,D45=Tabelle4!K$2),F$10,IF(AND(D44=Tabelle4!C$2,D45=Tabelle4!K$4),F$11,IF(AND(D44=Tabelle4!C$4,D45=Tabelle4!K$4),F$12,IF(AND(D44=Tabelle4!C$5,D45=Tabelle4!K$2),F$13,IF(OR(D44=Tabelle4!C$6,D45=Tabelle4!K$5),"bitte angeben",IF(OR(AND(D44=Tabelle4!C$2,D45=Tabelle4!K$3),AND(D45=Tabelle4!C$2,D44=Tabelle4!K$3)),"keine Abrechn.","wird ausgefüllt")))))))</f>
        <v>wird ausgefüllt</v>
      </c>
      <c r="I44" s="152" t="s">
        <v>22</v>
      </c>
      <c r="J44" s="153"/>
      <c r="K44" s="111"/>
      <c r="L44" s="148" t="str">
        <f>IF(OR(H44="bitte angeben",H44="wird ausgefüllt",H44="keine Abrechn."),"",IF(G45="hin und zurück",ROUNDUP(2*IF(Y44=0,IF(OR(D44=Tabelle4!C$4,D45=Tabelle4!K$5),H44,MIN(F$10,H44)),H44),0),IF(OR(G45="nur hin",G45="nur zurück"),ROUNDUP(IF(Y44=0,IF(OR(D44=Tabelle4!C$4,D45=Tabelle4!K$5),H44,MIN(F$10,H44)),H44),0),"")))</f>
        <v/>
      </c>
      <c r="M44" s="83" t="str">
        <f>IF(OR(G44=Tabelle4!A$12,G44=Tabelle4!A$13,G44=Tabelle4!A$16),"",IF(G44=Tabelle4!A$14,0.01, IF(G44=Tabelle4!A$15,IF(O$16="ja",0.125,0.08),0)))</f>
        <v/>
      </c>
      <c r="N44" s="170"/>
      <c r="O44" s="171"/>
      <c r="P44" s="172"/>
      <c r="Q44" s="91"/>
      <c r="R44" s="92"/>
      <c r="S44" s="156" t="str">
        <f>IF(X44=1,"1","")&amp;IF(Z44=1,"2","")&amp;IF(AB44=1,"3","")</f>
        <v/>
      </c>
      <c r="T44" s="154" t="str">
        <f>IF(W44=0,"---",(IF(AND(L44&lt;&gt;"",M44&lt;&gt;""),M44,0)*IF(N45="m",L44-O45,IF(L44&lt;&gt;"",L44,0))+ IF(OR(N45="", N45="m"),0,IF(AND(O45&lt;=L44,N44&lt;&gt;""),O45,0)*0.01*N45)
+R44*0.5)*W44*AA44*IF($A$15="Die obigen Angaben in den Zeilen 6 bis 11 sind noch unvollständig",0,1))</f>
        <v>---</v>
      </c>
      <c r="U44" s="150" t="str">
        <f>IF(OR(B44="---",D44="bitte auswählen",D45="bitte auswählen",I44="bitte auswählen"),"---",IF($A$16="Die obigen Angaben in den Zeilen 6 bis 11 sind noch unvollständig",0,1)*AA44*AC44*W44*IF(AND(K44&lt;&gt;"",K45&lt;&gt;""),1,0)*IF(I45=Tabelle4!D$14,IF(X$11-K44&lt;8/24,0,IF(X$11-K44&lt;14/24,3,6))+IF(K45-X$12&lt;8/24,0,IF(K45-X$12&lt;14/24,3,6))+MIN(MAX(20,J45),80)*0.5,IF(K45-K44&lt;8/24,0,IF(K45-K44&lt;14/24,3,6))))</f>
        <v>---</v>
      </c>
      <c r="V44" s="160" t="str">
        <f>IF(AND(T44="---",U44="---"),"---",IF(T44&lt;&gt;"---",T44,0)+IF(U44&lt;&gt;"---",U44,0))</f>
        <v>---</v>
      </c>
      <c r="W44" s="82">
        <f>IF(OR(B44="---",D45="bitte auswählen",I44="bitte auswählen",AND(H44="",Q44="",OR(K44=0,K45=0))),0,1)</f>
        <v>0</v>
      </c>
      <c r="X44" s="81">
        <f>IF(AND(B44="---",D45="bitte auswählen",I44="bitte auswählen"),0,IF(OR(B44="---",D44="bitte auswählen",I44="bitte auswählen",AND(H44="",Q44="",OR(K44=0,K45=0))),1,0))</f>
        <v>0</v>
      </c>
      <c r="Y44" s="80">
        <f>IF(Y45=I$16,IF(D44&lt;&gt;Tabelle4!C$4,0,1),1)</f>
        <v>1</v>
      </c>
      <c r="Z44" s="81">
        <f>IF(Y45=I$16,IF(D44&lt;&gt;Tabelle4!C$4,1,0),0)</f>
        <v>0</v>
      </c>
      <c r="AA44" s="89">
        <f>IF(C44="",1,IF(K$9="bitte angeben",0,IF(OR(C44&lt;EDATE(K$9,-6),K$9&lt;C44),0,1)))</f>
        <v>1</v>
      </c>
      <c r="AB44" s="90">
        <f>IF(C44="",0,IF(K$9="bitte angeben",1,IF(OR(C44&lt;EDATE(K$9,-6),K$9&lt;C44),1,0)))</f>
        <v>0</v>
      </c>
      <c r="AC44" s="3">
        <f>IF(OR(VLOOKUP(D45,Tabelle4!K$1:L$6,2,FALSE)=I$16,VLOOKUP(D45,Tabelle4!K$1:L$6,2,FALSE)=VLOOKUP($D$5,Tabelle3!$A$2:$H$100,3,FALSE)),0,1)</f>
        <v>1</v>
      </c>
    </row>
    <row r="45" spans="1:29" ht="10.5" customHeight="1" thickBot="1" x14ac:dyDescent="0.25">
      <c r="A45" s="163"/>
      <c r="B45" s="165"/>
      <c r="C45" s="167"/>
      <c r="D45" s="164" t="s">
        <v>22</v>
      </c>
      <c r="E45" s="164"/>
      <c r="F45" s="164"/>
      <c r="G45" s="268" t="s">
        <v>22</v>
      </c>
      <c r="H45" s="269"/>
      <c r="I45" s="97"/>
      <c r="J45" s="98"/>
      <c r="K45" s="84"/>
      <c r="L45" s="149"/>
      <c r="M45" s="85" t="str">
        <f>IF(M44="","","€ je km")</f>
        <v/>
      </c>
      <c r="N45" s="86"/>
      <c r="O45" s="158"/>
      <c r="P45" s="159"/>
      <c r="Q45" s="87"/>
      <c r="R45" s="88"/>
      <c r="S45" s="157"/>
      <c r="T45" s="155"/>
      <c r="U45" s="151"/>
      <c r="V45" s="161"/>
      <c r="W45" s="82"/>
      <c r="X45" s="81"/>
      <c r="Y45" s="81">
        <f>VLOOKUP(D45,Tabelle4!K$1:L$5,2,FALSE)</f>
        <v>0</v>
      </c>
      <c r="Z45" s="81"/>
      <c r="AA45" s="82"/>
      <c r="AB45" s="82"/>
    </row>
    <row r="46" spans="1:29" ht="10.5" customHeight="1" x14ac:dyDescent="0.2">
      <c r="A46" s="163">
        <v>12</v>
      </c>
      <c r="B46" s="165" t="str">
        <f>IF(C46="","---",(IF(WEEKDAY(C46,2)=1,"Mo",(IF(WEEKDAY(C46,2)=2,"Di",(IF(WEEKDAY(C46,2)=3,"Mi",(IF(WEEKDAY(C46,2)=4,"Do",(IF(WEEKDAY(C46,2)=5,"Fr",(IF(WEEKDAY(C46,2)=6,"Sa","So")))))))))))))</f>
        <v>---</v>
      </c>
      <c r="C46" s="166"/>
      <c r="D46" s="168" t="s">
        <v>22</v>
      </c>
      <c r="E46" s="168"/>
      <c r="F46" s="168"/>
      <c r="G46" s="112" t="s">
        <v>121</v>
      </c>
      <c r="H46" s="113" t="str">
        <f>IF(AND(D46=Tabelle4!C$2,D47=Tabelle4!K$2),F$9,IF(AND(D46=Tabelle4!C$4,D47=Tabelle4!K$2),F$10,IF(AND(D46=Tabelle4!C$2,D47=Tabelle4!K$4),F$11,IF(AND(D46=Tabelle4!C$4,D47=Tabelle4!K$4),F$12,IF(AND(D46=Tabelle4!C$5,D47=Tabelle4!K$2),F$13,IF(OR(D46=Tabelle4!C$6,D47=Tabelle4!K$5),"bitte angeben",IF(OR(AND(D46=Tabelle4!C$2,D47=Tabelle4!K$3),AND(D47=Tabelle4!C$2,D46=Tabelle4!K$3)),"keine Abrechn.","wird ausgefüllt")))))))</f>
        <v>wird ausgefüllt</v>
      </c>
      <c r="I46" s="152" t="s">
        <v>22</v>
      </c>
      <c r="J46" s="153"/>
      <c r="K46" s="111"/>
      <c r="L46" s="148" t="str">
        <f>IF(OR(H46="bitte angeben",H46="wird ausgefüllt",H46="keine Abrechn."),"",IF(G47="hin und zurück",ROUNDUP(2*IF(Y46=0,IF(OR(D46=Tabelle4!C$4,D47=Tabelle4!K$5),H46,MIN(F$10,H46)),H46),0),IF(OR(G47="nur hin",G47="nur zurück"),ROUNDUP(IF(Y46=0,IF(OR(D46=Tabelle4!C$4,D47=Tabelle4!K$5),H46,MIN(F$10,H46)),H46),0),"")))</f>
        <v/>
      </c>
      <c r="M46" s="83" t="str">
        <f>IF(OR(G46=Tabelle4!A$12,G46=Tabelle4!A$13,G46=Tabelle4!A$16),"",IF(G46=Tabelle4!A$14,0.01, IF(G46=Tabelle4!A$15,IF(O$16="ja",0.125,0.08),0)))</f>
        <v/>
      </c>
      <c r="N46" s="170"/>
      <c r="O46" s="171"/>
      <c r="P46" s="172"/>
      <c r="Q46" s="91"/>
      <c r="R46" s="92"/>
      <c r="S46" s="156" t="str">
        <f>IF(X46=1,"1","")&amp;IF(Z46=1,"2","")&amp;IF(AB46=1,"3","")</f>
        <v/>
      </c>
      <c r="T46" s="154" t="str">
        <f>IF(W46=0,"---",(IF(AND(L46&lt;&gt;"",M46&lt;&gt;""),M46,0)*IF(N47="m",L46-O47,IF(L46&lt;&gt;"",L46,0))+ IF(OR(N47="", N47="m"),0,IF(AND(O47&lt;=L46,N46&lt;&gt;""),O47,0)*0.01*N47)
+R46*0.5)*W46*AA46*IF($A$15="Die obigen Angaben in den Zeilen 6 bis 11 sind noch unvollständig",0,1))</f>
        <v>---</v>
      </c>
      <c r="U46" s="150" t="str">
        <f>IF(OR(B46="---",D46="bitte auswählen",D47="bitte auswählen",I46="bitte auswählen"),"---",IF($A$16="Die obigen Angaben in den Zeilen 6 bis 11 sind noch unvollständig",0,1)*AA46*AC46*W46*IF(AND(K46&lt;&gt;"",K47&lt;&gt;""),1,0)*IF(I47=Tabelle4!D$14,IF(X$11-K46&lt;8/24,0,IF(X$11-K46&lt;14/24,3,6))+IF(K47-X$12&lt;8/24,0,IF(K47-X$12&lt;14/24,3,6))+MIN(MAX(20,J47),80)*0.5,IF(K47-K46&lt;8/24,0,IF(K47-K46&lt;14/24,3,6))))</f>
        <v>---</v>
      </c>
      <c r="V46" s="160" t="str">
        <f>IF(AND(T46="---",U46="---"),"---",IF(T46&lt;&gt;"---",T46,0)+IF(U46&lt;&gt;"---",U46,0))</f>
        <v>---</v>
      </c>
      <c r="W46" s="82">
        <f>IF(OR(B46="---",D47="bitte auswählen",I46="bitte auswählen",AND(H46="",Q46="",OR(K46=0,K47=0))),0,1)</f>
        <v>0</v>
      </c>
      <c r="X46" s="81">
        <f>IF(AND(B46="---",D47="bitte auswählen",I46="bitte auswählen"),0,IF(OR(B46="---",D46="bitte auswählen",I46="bitte auswählen",AND(H46="",Q46="",OR(K46=0,K47=0))),1,0))</f>
        <v>0</v>
      </c>
      <c r="Y46" s="80">
        <f>IF(Y47=I$16,IF(D46&lt;&gt;Tabelle4!C$4,0,1),1)</f>
        <v>1</v>
      </c>
      <c r="Z46" s="81">
        <f>IF(Y47=I$16,IF(D46&lt;&gt;Tabelle4!C$4,1,0),0)</f>
        <v>0</v>
      </c>
      <c r="AA46" s="89">
        <f>IF(C46="",1,IF(K$9="bitte angeben",0,IF(OR(C46&lt;EDATE(K$9,-6),K$9&lt;C46),0,1)))</f>
        <v>1</v>
      </c>
      <c r="AB46" s="90">
        <f>IF(C46="",0,IF(K$9="bitte angeben",1,IF(OR(C46&lt;EDATE(K$9,-6),K$9&lt;C46),1,0)))</f>
        <v>0</v>
      </c>
      <c r="AC46" s="3">
        <f>IF(OR(VLOOKUP(D47,Tabelle4!K$1:L$6,2,FALSE)=I$16,VLOOKUP(D47,Tabelle4!K$1:L$6,2,FALSE)=VLOOKUP($D$5,Tabelle3!$A$2:$H$100,3,FALSE)),0,1)</f>
        <v>1</v>
      </c>
    </row>
    <row r="47" spans="1:29" ht="10.5" customHeight="1" thickBot="1" x14ac:dyDescent="0.25">
      <c r="A47" s="163"/>
      <c r="B47" s="165"/>
      <c r="C47" s="167"/>
      <c r="D47" s="164" t="s">
        <v>22</v>
      </c>
      <c r="E47" s="164"/>
      <c r="F47" s="164"/>
      <c r="G47" s="268" t="s">
        <v>22</v>
      </c>
      <c r="H47" s="269"/>
      <c r="I47" s="97"/>
      <c r="J47" s="98"/>
      <c r="K47" s="84"/>
      <c r="L47" s="149"/>
      <c r="M47" s="85" t="str">
        <f>IF(M46="","","€ je km")</f>
        <v/>
      </c>
      <c r="N47" s="86"/>
      <c r="O47" s="158"/>
      <c r="P47" s="159"/>
      <c r="Q47" s="87"/>
      <c r="R47" s="88"/>
      <c r="S47" s="157"/>
      <c r="T47" s="155"/>
      <c r="U47" s="151"/>
      <c r="V47" s="161"/>
      <c r="W47" s="82"/>
      <c r="X47" s="81"/>
      <c r="Y47" s="81">
        <f>VLOOKUP(D47,Tabelle4!K$1:L$5,2,FALSE)</f>
        <v>0</v>
      </c>
      <c r="Z47" s="81"/>
      <c r="AA47" s="82"/>
      <c r="AB47" s="82"/>
    </row>
    <row r="48" spans="1:29" ht="10.5" customHeight="1" x14ac:dyDescent="0.2">
      <c r="A48" s="163">
        <v>13</v>
      </c>
      <c r="B48" s="165" t="str">
        <f>IF(C48="","---",(IF(WEEKDAY(C48,2)=1,"Mo",(IF(WEEKDAY(C48,2)=2,"Di",(IF(WEEKDAY(C48,2)=3,"Mi",(IF(WEEKDAY(C48,2)=4,"Do",(IF(WEEKDAY(C48,2)=5,"Fr",(IF(WEEKDAY(C48,2)=6,"Sa","So")))))))))))))</f>
        <v>---</v>
      </c>
      <c r="C48" s="166"/>
      <c r="D48" s="168" t="s">
        <v>22</v>
      </c>
      <c r="E48" s="168"/>
      <c r="F48" s="168"/>
      <c r="G48" s="112" t="s">
        <v>121</v>
      </c>
      <c r="H48" s="113" t="str">
        <f>IF(AND(D48=Tabelle4!C$2,D49=Tabelle4!K$2),F$9,IF(AND(D48=Tabelle4!C$4,D49=Tabelle4!K$2),F$10,IF(AND(D48=Tabelle4!C$2,D49=Tabelle4!K$4),F$11,IF(AND(D48=Tabelle4!C$4,D49=Tabelle4!K$4),F$12,IF(AND(D48=Tabelle4!C$5,D49=Tabelle4!K$2),F$13,IF(OR(D48=Tabelle4!C$6,D49=Tabelle4!K$5),"bitte angeben",IF(OR(AND(D48=Tabelle4!C$2,D49=Tabelle4!K$3),AND(D49=Tabelle4!C$2,D48=Tabelle4!K$3)),"keine Abrechn.","wird ausgefüllt")))))))</f>
        <v>wird ausgefüllt</v>
      </c>
      <c r="I48" s="152" t="s">
        <v>22</v>
      </c>
      <c r="J48" s="153"/>
      <c r="K48" s="111"/>
      <c r="L48" s="148" t="str">
        <f>IF(OR(H48="bitte angeben",H48="wird ausgefüllt",H48="keine Abrechn."),"",IF(G49="hin und zurück",ROUNDUP(2*IF(Y48=0,IF(OR(D48=Tabelle4!C$4,D49=Tabelle4!K$5),H48,MIN(F$10,H48)),H48),0),IF(OR(G49="nur hin",G49="nur zurück"),ROUNDUP(IF(Y48=0,IF(OR(D48=Tabelle4!C$4,D49=Tabelle4!K$5),H48,MIN(F$10,H48)),H48),0),"")))</f>
        <v/>
      </c>
      <c r="M48" s="83" t="str">
        <f>IF(OR(G48=Tabelle4!A$12,G48=Tabelle4!A$13,G48=Tabelle4!A$16),"",IF(G48=Tabelle4!A$14,0.01, IF(G48=Tabelle4!A$15,IF(O$16="ja",0.125,0.08),0)))</f>
        <v/>
      </c>
      <c r="N48" s="170"/>
      <c r="O48" s="171"/>
      <c r="P48" s="172"/>
      <c r="Q48" s="91"/>
      <c r="R48" s="92"/>
      <c r="S48" s="156" t="str">
        <f>IF(X48=1,"1","")&amp;IF(Z48=1,"2","")&amp;IF(AB48=1,"3","")</f>
        <v/>
      </c>
      <c r="T48" s="154" t="str">
        <f>IF(W48=0,"---",(IF(AND(L48&lt;&gt;"",M48&lt;&gt;""),M48,0)*IF(N49="m",L48-O49,IF(L48&lt;&gt;"",L48,0))+ IF(OR(N49="", N49="m"),0,IF(AND(O49&lt;=L48,N48&lt;&gt;""),O49,0)*0.01*N49)
+R48*0.5)*W48*AA48*IF($A$15="Die obigen Angaben in den Zeilen 6 bis 11 sind noch unvollständig",0,1))</f>
        <v>---</v>
      </c>
      <c r="U48" s="150" t="str">
        <f>IF(OR(B48="---",D48="bitte auswählen",D49="bitte auswählen",I48="bitte auswählen"),"---",IF($A$16="Die obigen Angaben in den Zeilen 6 bis 11 sind noch unvollständig",0,1)*AA48*AC48*W48*IF(AND(K48&lt;&gt;"",K49&lt;&gt;""),1,0)*IF(I49=Tabelle4!D$14,IF(X$11-K48&lt;8/24,0,IF(X$11-K48&lt;14/24,3,6))+IF(K49-X$12&lt;8/24,0,IF(K49-X$12&lt;14/24,3,6))+MIN(MAX(20,J49),80)*0.5,IF(K49-K48&lt;8/24,0,IF(K49-K48&lt;14/24,3,6))))</f>
        <v>---</v>
      </c>
      <c r="V48" s="160" t="str">
        <f>IF(AND(T48="---",U48="---"),"---",IF(T48&lt;&gt;"---",T48,0)+IF(U48&lt;&gt;"---",U48,0))</f>
        <v>---</v>
      </c>
      <c r="W48" s="82">
        <f>IF(OR(B48="---",D49="bitte auswählen",I48="bitte auswählen",AND(H48="",Q48="",OR(K48=0,K49=0))),0,1)</f>
        <v>0</v>
      </c>
      <c r="X48" s="81">
        <f>IF(AND(B48="---",D49="bitte auswählen",I48="bitte auswählen"),0,IF(OR(B48="---",D48="bitte auswählen",I48="bitte auswählen",AND(H48="",Q48="",OR(K48=0,K49=0))),1,0))</f>
        <v>0</v>
      </c>
      <c r="Y48" s="80">
        <f>IF(Y49=I$16,IF(D48&lt;&gt;Tabelle4!C$4,0,1),1)</f>
        <v>1</v>
      </c>
      <c r="Z48" s="81">
        <f>IF(Y49=I$16,IF(D48&lt;&gt;Tabelle4!C$4,1,0),0)</f>
        <v>0</v>
      </c>
      <c r="AA48" s="89">
        <f>IF(C48="",1,IF(K$9="bitte angeben",0,IF(OR(C48&lt;EDATE(K$9,-6),K$9&lt;C48),0,1)))</f>
        <v>1</v>
      </c>
      <c r="AB48" s="90">
        <f>IF(C48="",0,IF(K$9="bitte angeben",1,IF(OR(C48&lt;EDATE(K$9,-6),K$9&lt;C48),1,0)))</f>
        <v>0</v>
      </c>
      <c r="AC48" s="3">
        <f>IF(OR(VLOOKUP(D49,Tabelle4!K$1:L$6,2,FALSE)=I$16,VLOOKUP(D49,Tabelle4!K$1:L$6,2,FALSE)=VLOOKUP($D$5,Tabelle3!$A$2:$H$100,3,FALSE)),0,1)</f>
        <v>1</v>
      </c>
    </row>
    <row r="49" spans="1:29" ht="10.5" customHeight="1" thickBot="1" x14ac:dyDescent="0.25">
      <c r="A49" s="163"/>
      <c r="B49" s="165"/>
      <c r="C49" s="167"/>
      <c r="D49" s="164" t="s">
        <v>22</v>
      </c>
      <c r="E49" s="164"/>
      <c r="F49" s="164"/>
      <c r="G49" s="268" t="s">
        <v>22</v>
      </c>
      <c r="H49" s="269"/>
      <c r="I49" s="97"/>
      <c r="J49" s="98"/>
      <c r="K49" s="84"/>
      <c r="L49" s="149"/>
      <c r="M49" s="85" t="str">
        <f>IF(M48="","","€ je km")</f>
        <v/>
      </c>
      <c r="N49" s="86"/>
      <c r="O49" s="158"/>
      <c r="P49" s="159"/>
      <c r="Q49" s="87"/>
      <c r="R49" s="88"/>
      <c r="S49" s="157"/>
      <c r="T49" s="155"/>
      <c r="U49" s="151"/>
      <c r="V49" s="161"/>
      <c r="W49" s="82"/>
      <c r="X49" s="81"/>
      <c r="Y49" s="81">
        <f>VLOOKUP(D49,Tabelle4!K$1:L$5,2,FALSE)</f>
        <v>0</v>
      </c>
      <c r="Z49" s="81"/>
      <c r="AA49" s="82"/>
      <c r="AB49" s="82"/>
    </row>
    <row r="50" spans="1:29" ht="10.5" customHeight="1" x14ac:dyDescent="0.2">
      <c r="A50" s="163">
        <v>14</v>
      </c>
      <c r="B50" s="165" t="str">
        <f>IF(C50="","---",(IF(WEEKDAY(C50,2)=1,"Mo",(IF(WEEKDAY(C50,2)=2,"Di",(IF(WEEKDAY(C50,2)=3,"Mi",(IF(WEEKDAY(C50,2)=4,"Do",(IF(WEEKDAY(C50,2)=5,"Fr",(IF(WEEKDAY(C50,2)=6,"Sa","So")))))))))))))</f>
        <v>---</v>
      </c>
      <c r="C50" s="166"/>
      <c r="D50" s="168" t="s">
        <v>22</v>
      </c>
      <c r="E50" s="168"/>
      <c r="F50" s="168"/>
      <c r="G50" s="112" t="s">
        <v>121</v>
      </c>
      <c r="H50" s="113" t="str">
        <f>IF(AND(D50=Tabelle4!C$2,D51=Tabelle4!K$2),F$9,IF(AND(D50=Tabelle4!C$4,D51=Tabelle4!K$2),F$10,IF(AND(D50=Tabelle4!C$2,D51=Tabelle4!K$4),F$11,IF(AND(D50=Tabelle4!C$4,D51=Tabelle4!K$4),F$12,IF(AND(D50=Tabelle4!C$5,D51=Tabelle4!K$2),F$13,IF(OR(D50=Tabelle4!C$6,D51=Tabelle4!K$5),"bitte angeben",IF(OR(AND(D50=Tabelle4!C$2,D51=Tabelle4!K$3),AND(D51=Tabelle4!C$2,D50=Tabelle4!K$3)),"keine Abrechn.","wird ausgefüllt")))))))</f>
        <v>wird ausgefüllt</v>
      </c>
      <c r="I50" s="152" t="s">
        <v>22</v>
      </c>
      <c r="J50" s="153"/>
      <c r="K50" s="111"/>
      <c r="L50" s="148" t="str">
        <f>IF(OR(H50="bitte angeben",H50="wird ausgefüllt",H50="keine Abrechn."),"",IF(G51="hin und zurück",ROUNDUP(2*IF(Y50=0,IF(OR(D50=Tabelle4!C$4,D51=Tabelle4!K$5),H50,MIN(F$10,H50)),H50),0),IF(OR(G51="nur hin",G51="nur zurück"),ROUNDUP(IF(Y50=0,IF(OR(D50=Tabelle4!C$4,D51=Tabelle4!K$5),H50,MIN(F$10,H50)),H50),0),"")))</f>
        <v/>
      </c>
      <c r="M50" s="83" t="str">
        <f>IF(OR(G50=Tabelle4!A$12,G50=Tabelle4!A$13,G50=Tabelle4!A$16),"",IF(G50=Tabelle4!A$14,0.01, IF(G50=Tabelle4!A$15,IF(O$16="ja",0.125,0.08),0)))</f>
        <v/>
      </c>
      <c r="N50" s="170"/>
      <c r="O50" s="171"/>
      <c r="P50" s="172"/>
      <c r="Q50" s="91"/>
      <c r="R50" s="92"/>
      <c r="S50" s="156" t="str">
        <f>IF(X50=1,"1","")&amp;IF(Z50=1,"2","")&amp;IF(AB50=1,"3","")</f>
        <v/>
      </c>
      <c r="T50" s="154" t="str">
        <f>IF(W50=0,"---",(IF(AND(L50&lt;&gt;"",M50&lt;&gt;""),M50,0)*IF(N51="m",L50-O51,IF(L50&lt;&gt;"",L50,0))+ IF(OR(N51="", N51="m"),0,IF(AND(O51&lt;=L50,N50&lt;&gt;""),O51,0)*0.01*N51)
+R50*0.5)*W50*AA50*IF($A$15="Die obigen Angaben in den Zeilen 6 bis 11 sind noch unvollständig",0,1))</f>
        <v>---</v>
      </c>
      <c r="U50" s="150" t="str">
        <f>IF(OR(B50="---",D50="bitte auswählen",D51="bitte auswählen",I50="bitte auswählen"),"---",IF($A$16="Die obigen Angaben in den Zeilen 6 bis 11 sind noch unvollständig",0,1)*AA50*AC50*W50*IF(AND(K50&lt;&gt;"",K51&lt;&gt;""),1,0)*IF(I51=Tabelle4!D$14,IF(X$11-K50&lt;8/24,0,IF(X$11-K50&lt;14/24,3,6))+IF(K51-X$12&lt;8/24,0,IF(K51-X$12&lt;14/24,3,6))+MIN(MAX(20,J51),80)*0.5,IF(K51-K50&lt;8/24,0,IF(K51-K50&lt;14/24,3,6))))</f>
        <v>---</v>
      </c>
      <c r="V50" s="160" t="str">
        <f>IF(AND(T50="---",U50="---"),"---",IF(T50&lt;&gt;"---",T50,0)+IF(U50&lt;&gt;"---",U50,0))</f>
        <v>---</v>
      </c>
      <c r="W50" s="82">
        <f>IF(OR(B50="---",D51="bitte auswählen",I50="bitte auswählen",AND(H50="",Q50="",OR(K50=0,K51=0))),0,1)</f>
        <v>0</v>
      </c>
      <c r="X50" s="81">
        <f>IF(AND(B50="---",D51="bitte auswählen",I50="bitte auswählen"),0,IF(OR(B50="---",D50="bitte auswählen",I50="bitte auswählen",AND(H50="",Q50="",OR(K50=0,K51=0))),1,0))</f>
        <v>0</v>
      </c>
      <c r="Y50" s="80">
        <f>IF(Y51=I$16,IF(D50&lt;&gt;Tabelle4!C$4,0,1),1)</f>
        <v>1</v>
      </c>
      <c r="Z50" s="81">
        <f>IF(Y51=I$16,IF(D50&lt;&gt;Tabelle4!C$4,1,0),0)</f>
        <v>0</v>
      </c>
      <c r="AA50" s="89">
        <f>IF(C50="",1,IF(K$9="bitte angeben",0,IF(OR(C50&lt;EDATE(K$9,-6),K$9&lt;C50),0,1)))</f>
        <v>1</v>
      </c>
      <c r="AB50" s="90">
        <f>IF(C50="",0,IF(K$9="bitte angeben",1,IF(OR(C50&lt;EDATE(K$9,-6),K$9&lt;C50),1,0)))</f>
        <v>0</v>
      </c>
      <c r="AC50" s="3">
        <f>IF(OR(VLOOKUP(D51,Tabelle4!K$1:L$6,2,FALSE)=I$16,VLOOKUP(D51,Tabelle4!K$1:L$6,2,FALSE)=VLOOKUP($D$5,Tabelle3!$A$2:$H$100,3,FALSE)),0,1)</f>
        <v>1</v>
      </c>
    </row>
    <row r="51" spans="1:29" ht="10.5" customHeight="1" thickBot="1" x14ac:dyDescent="0.25">
      <c r="A51" s="163"/>
      <c r="B51" s="165"/>
      <c r="C51" s="167"/>
      <c r="D51" s="164" t="s">
        <v>22</v>
      </c>
      <c r="E51" s="164"/>
      <c r="F51" s="164"/>
      <c r="G51" s="268" t="s">
        <v>22</v>
      </c>
      <c r="H51" s="269"/>
      <c r="I51" s="97"/>
      <c r="J51" s="98"/>
      <c r="K51" s="84"/>
      <c r="L51" s="149"/>
      <c r="M51" s="85" t="str">
        <f>IF(M50="","","€ je km")</f>
        <v/>
      </c>
      <c r="N51" s="86"/>
      <c r="O51" s="158"/>
      <c r="P51" s="159"/>
      <c r="Q51" s="87"/>
      <c r="R51" s="88"/>
      <c r="S51" s="157"/>
      <c r="T51" s="155"/>
      <c r="U51" s="151"/>
      <c r="V51" s="161"/>
      <c r="W51" s="82"/>
      <c r="X51" s="81"/>
      <c r="Y51" s="81">
        <f>VLOOKUP(D51,Tabelle4!K$1:L$5,2,FALSE)</f>
        <v>0</v>
      </c>
      <c r="Z51" s="81"/>
      <c r="AA51" s="82"/>
      <c r="AB51" s="82"/>
    </row>
    <row r="52" spans="1:29" ht="10.5" customHeight="1" x14ac:dyDescent="0.2">
      <c r="A52" s="163">
        <v>15</v>
      </c>
      <c r="B52" s="165" t="str">
        <f>IF(C52="","---",(IF(WEEKDAY(C52,2)=1,"Mo",(IF(WEEKDAY(C52,2)=2,"Di",(IF(WEEKDAY(C52,2)=3,"Mi",(IF(WEEKDAY(C52,2)=4,"Do",(IF(WEEKDAY(C52,2)=5,"Fr",(IF(WEEKDAY(C52,2)=6,"Sa","So")))))))))))))</f>
        <v>---</v>
      </c>
      <c r="C52" s="166"/>
      <c r="D52" s="168" t="s">
        <v>22</v>
      </c>
      <c r="E52" s="168"/>
      <c r="F52" s="168"/>
      <c r="G52" s="112" t="s">
        <v>121</v>
      </c>
      <c r="H52" s="113" t="str">
        <f>IF(AND(D52=Tabelle4!C$2,D53=Tabelle4!K$2),F$9,IF(AND(D52=Tabelle4!C$4,D53=Tabelle4!K$2),F$10,IF(AND(D52=Tabelle4!C$2,D53=Tabelle4!K$4),F$11,IF(AND(D52=Tabelle4!C$4,D53=Tabelle4!K$4),F$12,IF(AND(D52=Tabelle4!C$5,D53=Tabelle4!K$2),F$13,IF(OR(D52=Tabelle4!C$6,D53=Tabelle4!K$5),"bitte angeben",IF(OR(AND(D52=Tabelle4!C$2,D53=Tabelle4!K$3),AND(D53=Tabelle4!C$2,D52=Tabelle4!K$3)),"keine Abrechn.","wird ausgefüllt")))))))</f>
        <v>wird ausgefüllt</v>
      </c>
      <c r="I52" s="152" t="s">
        <v>22</v>
      </c>
      <c r="J52" s="153"/>
      <c r="K52" s="111"/>
      <c r="L52" s="148" t="str">
        <f>IF(OR(H52="bitte angeben",H52="wird ausgefüllt",H52="keine Abrechn."),"",IF(G53="hin und zurück",ROUNDUP(2*IF(Y52=0,IF(OR(D52=Tabelle4!C$4,D53=Tabelle4!K$5),H52,MIN(F$10,H52)),H52),0),IF(OR(G53="nur hin",G53="nur zurück"),ROUNDUP(IF(Y52=0,IF(OR(D52=Tabelle4!C$4,D53=Tabelle4!K$5),H52,MIN(F$10,H52)),H52),0),"")))</f>
        <v/>
      </c>
      <c r="M52" s="83" t="str">
        <f>IF(OR(G52=Tabelle4!A$12,G52=Tabelle4!A$13,G52=Tabelle4!A$16),"",IF(G52=Tabelle4!A$14,0.01, IF(G52=Tabelle4!A$15,IF(O$16="ja",0.125,0.08),0)))</f>
        <v/>
      </c>
      <c r="N52" s="170"/>
      <c r="O52" s="171"/>
      <c r="P52" s="172"/>
      <c r="Q52" s="91"/>
      <c r="R52" s="92"/>
      <c r="S52" s="156" t="str">
        <f>IF(X52=1,"1","")&amp;IF(Z52=1,"2","")&amp;IF(AB52=1,"3","")</f>
        <v/>
      </c>
      <c r="T52" s="154" t="str">
        <f>IF(W52=0,"---",(IF(AND(L52&lt;&gt;"",M52&lt;&gt;""),M52,0)*IF(N53="m",L52-O53,IF(L52&lt;&gt;"",L52,0))+ IF(OR(N53="", N53="m"),0,IF(AND(O53&lt;=L52,N52&lt;&gt;""),O53,0)*0.01*N53)
+R52*0.5)*W52*AA52*IF($A$15="Die obigen Angaben in den Zeilen 6 bis 11 sind noch unvollständig",0,1))</f>
        <v>---</v>
      </c>
      <c r="U52" s="150" t="str">
        <f>IF(OR(B52="---",D52="bitte auswählen",D53="bitte auswählen",I52="bitte auswählen"),"---",IF($A$16="Die obigen Angaben in den Zeilen 6 bis 11 sind noch unvollständig",0,1)*AA52*AC52*W52*IF(AND(K52&lt;&gt;"",K53&lt;&gt;""),1,0)*IF(I53=Tabelle4!D$14,IF(X$11-K52&lt;8/24,0,IF(X$11-K52&lt;14/24,3,6))+IF(K53-X$12&lt;8/24,0,IF(K53-X$12&lt;14/24,3,6))+MIN(MAX(20,J53),80)*0.5,IF(K53-K52&lt;8/24,0,IF(K53-K52&lt;14/24,3,6))))</f>
        <v>---</v>
      </c>
      <c r="V52" s="160" t="str">
        <f>IF(AND(T52="---",U52="---"),"---",IF(T52&lt;&gt;"---",T52,0)+IF(U52&lt;&gt;"---",U52,0))</f>
        <v>---</v>
      </c>
      <c r="W52" s="82">
        <f>IF(OR(B52="---",D53="bitte auswählen",I52="bitte auswählen",AND(H52="",Q52="",OR(K52=0,K53=0))),0,1)</f>
        <v>0</v>
      </c>
      <c r="X52" s="81">
        <f>IF(AND(B52="---",D53="bitte auswählen",I52="bitte auswählen"),0,IF(OR(B52="---",D52="bitte auswählen",I52="bitte auswählen",AND(H52="",Q52="",OR(K52=0,K53=0))),1,0))</f>
        <v>0</v>
      </c>
      <c r="Y52" s="80">
        <f>IF(Y53=I$16,IF(D52&lt;&gt;Tabelle4!C$4,0,1),1)</f>
        <v>1</v>
      </c>
      <c r="Z52" s="81">
        <f>IF(Y53=I$16,IF(D52&lt;&gt;Tabelle4!C$4,1,0),0)</f>
        <v>0</v>
      </c>
      <c r="AA52" s="89">
        <f>IF(C52="",1,IF(K$9="bitte angeben",0,IF(OR(C52&lt;EDATE(K$9,-6),K$9&lt;C52),0,1)))</f>
        <v>1</v>
      </c>
      <c r="AB52" s="90">
        <f>IF(C52="",0,IF(K$9="bitte angeben",1,IF(OR(C52&lt;EDATE(K$9,-6),K$9&lt;C52),1,0)))</f>
        <v>0</v>
      </c>
      <c r="AC52" s="3">
        <f>IF(OR(VLOOKUP(D53,Tabelle4!K$1:L$6,2,FALSE)=I$16,VLOOKUP(D53,Tabelle4!K$1:L$6,2,FALSE)=VLOOKUP($D$5,Tabelle3!$A$2:$H$100,3,FALSE)),0,1)</f>
        <v>1</v>
      </c>
    </row>
    <row r="53" spans="1:29" ht="10.5" customHeight="1" thickBot="1" x14ac:dyDescent="0.25">
      <c r="A53" s="163"/>
      <c r="B53" s="165"/>
      <c r="C53" s="167"/>
      <c r="D53" s="164" t="s">
        <v>22</v>
      </c>
      <c r="E53" s="164"/>
      <c r="F53" s="164"/>
      <c r="G53" s="268" t="s">
        <v>22</v>
      </c>
      <c r="H53" s="269"/>
      <c r="I53" s="97"/>
      <c r="J53" s="98"/>
      <c r="K53" s="84"/>
      <c r="L53" s="149"/>
      <c r="M53" s="85" t="str">
        <f>IF(M52="","","€ je km")</f>
        <v/>
      </c>
      <c r="N53" s="86"/>
      <c r="O53" s="158"/>
      <c r="P53" s="159"/>
      <c r="Q53" s="87"/>
      <c r="R53" s="88"/>
      <c r="S53" s="157"/>
      <c r="T53" s="155"/>
      <c r="U53" s="151"/>
      <c r="V53" s="161"/>
      <c r="W53" s="82"/>
      <c r="X53" s="81"/>
      <c r="Y53" s="81">
        <f>VLOOKUP(D53,Tabelle4!K$1:L$5,2,FALSE)</f>
        <v>0</v>
      </c>
      <c r="Z53" s="81"/>
      <c r="AA53" s="82"/>
      <c r="AB53" s="82"/>
    </row>
    <row r="54" spans="1:29" ht="10.5" customHeight="1" x14ac:dyDescent="0.2">
      <c r="A54" s="163">
        <v>16</v>
      </c>
      <c r="B54" s="165" t="str">
        <f>IF(C54="","---",(IF(WEEKDAY(C54,2)=1,"Mo",(IF(WEEKDAY(C54,2)=2,"Di",(IF(WEEKDAY(C54,2)=3,"Mi",(IF(WEEKDAY(C54,2)=4,"Do",(IF(WEEKDAY(C54,2)=5,"Fr",(IF(WEEKDAY(C54,2)=6,"Sa","So")))))))))))))</f>
        <v>---</v>
      </c>
      <c r="C54" s="166"/>
      <c r="D54" s="168" t="s">
        <v>22</v>
      </c>
      <c r="E54" s="168"/>
      <c r="F54" s="168"/>
      <c r="G54" s="112" t="s">
        <v>121</v>
      </c>
      <c r="H54" s="113" t="str">
        <f>IF(AND(D54=Tabelle4!C$2,D55=Tabelle4!K$2),F$9,IF(AND(D54=Tabelle4!C$4,D55=Tabelle4!K$2),F$10,IF(AND(D54=Tabelle4!C$2,D55=Tabelle4!K$4),F$11,IF(AND(D54=Tabelle4!C$4,D55=Tabelle4!K$4),F$12,IF(AND(D54=Tabelle4!C$5,D55=Tabelle4!K$2),F$13,IF(OR(D54=Tabelle4!C$6,D55=Tabelle4!K$5),"bitte angeben",IF(OR(AND(D54=Tabelle4!C$2,D55=Tabelle4!K$3),AND(D55=Tabelle4!C$2,D54=Tabelle4!K$3)),"keine Abrechn.","wird ausgefüllt")))))))</f>
        <v>wird ausgefüllt</v>
      </c>
      <c r="I54" s="152" t="s">
        <v>22</v>
      </c>
      <c r="J54" s="153"/>
      <c r="K54" s="111"/>
      <c r="L54" s="148" t="str">
        <f>IF(OR(H54="bitte angeben",H54="wird ausgefüllt",H54="keine Abrechn."),"",IF(G55="hin und zurück",ROUNDUP(2*IF(Y54=0,IF(OR(D54=Tabelle4!C$4,D55=Tabelle4!K$5),H54,MIN(F$10,H54)),H54),0),IF(OR(G55="nur hin",G55="nur zurück"),ROUNDUP(IF(Y54=0,IF(OR(D54=Tabelle4!C$4,D55=Tabelle4!K$5),H54,MIN(F$10,H54)),H54),0),"")))</f>
        <v/>
      </c>
      <c r="M54" s="83" t="str">
        <f>IF(OR(G54=Tabelle4!A$12,G54=Tabelle4!A$13,G54=Tabelle4!A$16),"",IF(G54=Tabelle4!A$14,0.01, IF(G54=Tabelle4!A$15,IF(O$16="ja",0.125,0.08),0)))</f>
        <v/>
      </c>
      <c r="N54" s="170"/>
      <c r="O54" s="171"/>
      <c r="P54" s="172"/>
      <c r="Q54" s="91"/>
      <c r="R54" s="92"/>
      <c r="S54" s="156" t="str">
        <f>IF(X54=1,"1","")&amp;IF(Z54=1,"2","")&amp;IF(AB54=1,"3","")</f>
        <v/>
      </c>
      <c r="T54" s="154" t="str">
        <f>IF(W54=0,"---",(IF(AND(L54&lt;&gt;"",M54&lt;&gt;""),M54,0)*IF(N55="m",L54-O55,IF(L54&lt;&gt;"",L54,0))+ IF(OR(N55="", N55="m"),0,IF(AND(O55&lt;=L54,N54&lt;&gt;""),O55,0)*0.01*N55)
+R54*0.5)*W54*AA54*IF($A$15="Die obigen Angaben in den Zeilen 6 bis 11 sind noch unvollständig",0,1))</f>
        <v>---</v>
      </c>
      <c r="U54" s="150" t="str">
        <f>IF(OR(B54="---",D54="bitte auswählen",D55="bitte auswählen",I54="bitte auswählen"),"---",IF($A$16="Die obigen Angaben in den Zeilen 6 bis 11 sind noch unvollständig",0,1)*AA54*AC54*W54*IF(AND(K54&lt;&gt;"",K55&lt;&gt;""),1,0)*IF(I55=Tabelle4!D$14,IF(X$11-K54&lt;8/24,0,IF(X$11-K54&lt;14/24,3,6))+IF(K55-X$12&lt;8/24,0,IF(K55-X$12&lt;14/24,3,6))+MIN(MAX(20,J55),80)*0.5,IF(K55-K54&lt;8/24,0,IF(K55-K54&lt;14/24,3,6))))</f>
        <v>---</v>
      </c>
      <c r="V54" s="160" t="str">
        <f>IF(AND(T54="---",U54="---"),"---",IF(T54&lt;&gt;"---",T54,0)+IF(U54&lt;&gt;"---",U54,0))</f>
        <v>---</v>
      </c>
      <c r="W54" s="82">
        <f>IF(OR(B54="---",D55="bitte auswählen",I54="bitte auswählen",AND(H54="",Q54="",OR(K54=0,K55=0))),0,1)</f>
        <v>0</v>
      </c>
      <c r="X54" s="81">
        <f>IF(AND(B54="---",D55="bitte auswählen",I54="bitte auswählen"),0,IF(OR(B54="---",D54="bitte auswählen",I54="bitte auswählen",AND(H54="",Q54="",OR(K54=0,K55=0))),1,0))</f>
        <v>0</v>
      </c>
      <c r="Y54" s="80">
        <f>IF(Y55=I$16,IF(D54&lt;&gt;Tabelle4!C$4,0,1),1)</f>
        <v>1</v>
      </c>
      <c r="Z54" s="81">
        <f>IF(Y55=I$16,IF(D54&lt;&gt;Tabelle4!C$4,1,0),0)</f>
        <v>0</v>
      </c>
      <c r="AA54" s="89">
        <f>IF(C54="",1,IF(K$9="bitte angeben",0,IF(OR(C54&lt;EDATE(K$9,-6),K$9&lt;C54),0,1)))</f>
        <v>1</v>
      </c>
      <c r="AB54" s="90">
        <f>IF(C54="",0,IF(K$9="bitte angeben",1,IF(OR(C54&lt;EDATE(K$9,-6),K$9&lt;C54),1,0)))</f>
        <v>0</v>
      </c>
      <c r="AC54" s="3">
        <f>IF(OR(VLOOKUP(D55,Tabelle4!K$1:L$6,2,FALSE)=I$16,VLOOKUP(D55,Tabelle4!K$1:L$6,2,FALSE)=VLOOKUP($D$5,Tabelle3!$A$2:$H$100,3,FALSE)),0,1)</f>
        <v>1</v>
      </c>
    </row>
    <row r="55" spans="1:29" ht="10.5" customHeight="1" thickBot="1" x14ac:dyDescent="0.25">
      <c r="A55" s="163"/>
      <c r="B55" s="165"/>
      <c r="C55" s="167"/>
      <c r="D55" s="164" t="s">
        <v>22</v>
      </c>
      <c r="E55" s="164"/>
      <c r="F55" s="164"/>
      <c r="G55" s="268" t="s">
        <v>22</v>
      </c>
      <c r="H55" s="269"/>
      <c r="I55" s="97"/>
      <c r="J55" s="98"/>
      <c r="K55" s="84"/>
      <c r="L55" s="149"/>
      <c r="M55" s="85" t="str">
        <f>IF(M54="","","€ je km")</f>
        <v/>
      </c>
      <c r="N55" s="86"/>
      <c r="O55" s="158"/>
      <c r="P55" s="159"/>
      <c r="Q55" s="87"/>
      <c r="R55" s="88"/>
      <c r="S55" s="157"/>
      <c r="T55" s="155"/>
      <c r="U55" s="151"/>
      <c r="V55" s="161"/>
      <c r="W55" s="82"/>
      <c r="X55" s="81"/>
      <c r="Y55" s="81">
        <f>VLOOKUP(D55,Tabelle4!K$1:L$5,2,FALSE)</f>
        <v>0</v>
      </c>
      <c r="Z55" s="81"/>
      <c r="AA55" s="82"/>
      <c r="AB55" s="82"/>
    </row>
    <row r="56" spans="1:29" ht="10.5" customHeight="1" x14ac:dyDescent="0.2">
      <c r="A56" s="163">
        <v>17</v>
      </c>
      <c r="B56" s="165" t="str">
        <f>IF(C56="","---",(IF(WEEKDAY(C56,2)=1,"Mo",(IF(WEEKDAY(C56,2)=2,"Di",(IF(WEEKDAY(C56,2)=3,"Mi",(IF(WEEKDAY(C56,2)=4,"Do",(IF(WEEKDAY(C56,2)=5,"Fr",(IF(WEEKDAY(C56,2)=6,"Sa","So")))))))))))))</f>
        <v>---</v>
      </c>
      <c r="C56" s="166"/>
      <c r="D56" s="168" t="s">
        <v>22</v>
      </c>
      <c r="E56" s="168"/>
      <c r="F56" s="168"/>
      <c r="G56" s="112" t="s">
        <v>121</v>
      </c>
      <c r="H56" s="113" t="str">
        <f>IF(AND(D56=Tabelle4!C$2,D57=Tabelle4!K$2),F$9,IF(AND(D56=Tabelle4!C$4,D57=Tabelle4!K$2),F$10,IF(AND(D56=Tabelle4!C$2,D57=Tabelle4!K$4),F$11,IF(AND(D56=Tabelle4!C$4,D57=Tabelle4!K$4),F$12,IF(AND(D56=Tabelle4!C$5,D57=Tabelle4!K$2),F$13,IF(OR(D56=Tabelle4!C$6,D57=Tabelle4!K$5),"bitte angeben",IF(OR(AND(D56=Tabelle4!C$2,D57=Tabelle4!K$3),AND(D57=Tabelle4!C$2,D56=Tabelle4!K$3)),"keine Abrechn.","wird ausgefüllt")))))))</f>
        <v>wird ausgefüllt</v>
      </c>
      <c r="I56" s="152" t="s">
        <v>22</v>
      </c>
      <c r="J56" s="153"/>
      <c r="K56" s="111"/>
      <c r="L56" s="148" t="str">
        <f>IF(OR(H56="bitte angeben",H56="wird ausgefüllt",H56="keine Abrechn."),"",IF(G57="hin und zurück",ROUNDUP(2*IF(Y56=0,IF(OR(D56=Tabelle4!C$4,D57=Tabelle4!K$5),H56,MIN(F$10,H56)),H56),0),IF(OR(G57="nur hin",G57="nur zurück"),ROUNDUP(IF(Y56=0,IF(OR(D56=Tabelle4!C$4,D57=Tabelle4!K$5),H56,MIN(F$10,H56)),H56),0),"")))</f>
        <v/>
      </c>
      <c r="M56" s="83" t="str">
        <f>IF(OR(G56=Tabelle4!A$12,G56=Tabelle4!A$13,G56=Tabelle4!A$16),"",IF(G56=Tabelle4!A$14,0.01, IF(G56=Tabelle4!A$15,IF(O$16="ja",0.125,0.08),0)))</f>
        <v/>
      </c>
      <c r="N56" s="170"/>
      <c r="O56" s="171"/>
      <c r="P56" s="172"/>
      <c r="Q56" s="91"/>
      <c r="R56" s="92"/>
      <c r="S56" s="156" t="str">
        <f>IF(X56=1,"1","")&amp;IF(Z56=1,"2","")&amp;IF(AB56=1,"3","")</f>
        <v/>
      </c>
      <c r="T56" s="154" t="str">
        <f>IF(W56=0,"---",(IF(AND(L56&lt;&gt;"",M56&lt;&gt;""),M56,0)*IF(N57="m",L56-O57,IF(L56&lt;&gt;"",L56,0))+ IF(OR(N57="", N57="m"),0,IF(AND(O57&lt;=L56,N56&lt;&gt;""),O57,0)*0.01*N57)
+R56*0.5)*W56*AA56*IF($A$15="Die obigen Angaben in den Zeilen 6 bis 11 sind noch unvollständig",0,1))</f>
        <v>---</v>
      </c>
      <c r="U56" s="150" t="str">
        <f>IF(OR(B56="---",D56="bitte auswählen",D57="bitte auswählen",I56="bitte auswählen"),"---",IF($A$16="Die obigen Angaben in den Zeilen 6 bis 11 sind noch unvollständig",0,1)*AA56*AC56*W56*IF(AND(K56&lt;&gt;"",K57&lt;&gt;""),1,0)*IF(I57=Tabelle4!D$14,IF(X$11-K56&lt;8/24,0,IF(X$11-K56&lt;14/24,3,6))+IF(K57-X$12&lt;8/24,0,IF(K57-X$12&lt;14/24,3,6))+MIN(MAX(20,J57),80)*0.5,IF(K57-K56&lt;8/24,0,IF(K57-K56&lt;14/24,3,6))))</f>
        <v>---</v>
      </c>
      <c r="V56" s="160" t="str">
        <f>IF(AND(T56="---",U56="---"),"---",IF(T56&lt;&gt;"---",T56,0)+IF(U56&lt;&gt;"---",U56,0))</f>
        <v>---</v>
      </c>
      <c r="W56" s="82">
        <f>IF(OR(B56="---",D57="bitte auswählen",I56="bitte auswählen",AND(H56="",Q56="",OR(K56=0,K57=0))),0,1)</f>
        <v>0</v>
      </c>
      <c r="X56" s="81">
        <f>IF(AND(B56="---",D57="bitte auswählen",I56="bitte auswählen"),0,IF(OR(B56="---",D56="bitte auswählen",I56="bitte auswählen",AND(H56="",Q56="",OR(K56=0,K57=0))),1,0))</f>
        <v>0</v>
      </c>
      <c r="Y56" s="80">
        <f>IF(Y57=I$16,IF(D56&lt;&gt;Tabelle4!C$4,0,1),1)</f>
        <v>1</v>
      </c>
      <c r="Z56" s="81">
        <f>IF(Y57=I$16,IF(D56&lt;&gt;Tabelle4!C$4,1,0),0)</f>
        <v>0</v>
      </c>
      <c r="AA56" s="89">
        <f>IF(C56="",1,IF(K$9="bitte angeben",0,IF(OR(C56&lt;EDATE(K$9,-6),K$9&lt;C56),0,1)))</f>
        <v>1</v>
      </c>
      <c r="AB56" s="90">
        <f>IF(C56="",0,IF(K$9="bitte angeben",1,IF(OR(C56&lt;EDATE(K$9,-6),K$9&lt;C56),1,0)))</f>
        <v>0</v>
      </c>
      <c r="AC56" s="3">
        <f>IF(OR(VLOOKUP(D57,Tabelle4!K$1:L$6,2,FALSE)=I$16,VLOOKUP(D57,Tabelle4!K$1:L$6,2,FALSE)=VLOOKUP($D$5,Tabelle3!$A$2:$H$100,3,FALSE)),0,1)</f>
        <v>1</v>
      </c>
    </row>
    <row r="57" spans="1:29" ht="10.5" customHeight="1" thickBot="1" x14ac:dyDescent="0.25">
      <c r="A57" s="163"/>
      <c r="B57" s="165"/>
      <c r="C57" s="167"/>
      <c r="D57" s="164" t="s">
        <v>22</v>
      </c>
      <c r="E57" s="164"/>
      <c r="F57" s="164"/>
      <c r="G57" s="268" t="s">
        <v>22</v>
      </c>
      <c r="H57" s="269"/>
      <c r="I57" s="97"/>
      <c r="J57" s="98"/>
      <c r="K57" s="84"/>
      <c r="L57" s="149"/>
      <c r="M57" s="85" t="str">
        <f>IF(M56="","","€ je km")</f>
        <v/>
      </c>
      <c r="N57" s="86"/>
      <c r="O57" s="158"/>
      <c r="P57" s="159"/>
      <c r="Q57" s="87"/>
      <c r="R57" s="88"/>
      <c r="S57" s="157"/>
      <c r="T57" s="155"/>
      <c r="U57" s="151"/>
      <c r="V57" s="161"/>
      <c r="W57" s="82"/>
      <c r="X57" s="81"/>
      <c r="Y57" s="81">
        <f>VLOOKUP(D57,Tabelle4!K$1:L$5,2,FALSE)</f>
        <v>0</v>
      </c>
      <c r="Z57" s="81"/>
      <c r="AA57" s="82"/>
      <c r="AB57" s="82"/>
    </row>
    <row r="58" spans="1:29" ht="10.5" customHeight="1" x14ac:dyDescent="0.2">
      <c r="A58" s="163">
        <v>18</v>
      </c>
      <c r="B58" s="165" t="str">
        <f>IF(C58="","---",(IF(WEEKDAY(C58,2)=1,"Mo",(IF(WEEKDAY(C58,2)=2,"Di",(IF(WEEKDAY(C58,2)=3,"Mi",(IF(WEEKDAY(C58,2)=4,"Do",(IF(WEEKDAY(C58,2)=5,"Fr",(IF(WEEKDAY(C58,2)=6,"Sa","So")))))))))))))</f>
        <v>---</v>
      </c>
      <c r="C58" s="166"/>
      <c r="D58" s="168" t="s">
        <v>22</v>
      </c>
      <c r="E58" s="168"/>
      <c r="F58" s="168"/>
      <c r="G58" s="112" t="s">
        <v>121</v>
      </c>
      <c r="H58" s="113" t="str">
        <f>IF(AND(D58=Tabelle4!C$2,D59=Tabelle4!K$2),F$9,IF(AND(D58=Tabelle4!C$4,D59=Tabelle4!K$2),F$10,IF(AND(D58=Tabelle4!C$2,D59=Tabelle4!K$4),F$11,IF(AND(D58=Tabelle4!C$4,D59=Tabelle4!K$4),F$12,IF(AND(D58=Tabelle4!C$5,D59=Tabelle4!K$2),F$13,IF(OR(D58=Tabelle4!C$6,D59=Tabelle4!K$5),"bitte angeben",IF(OR(AND(D58=Tabelle4!C$2,D59=Tabelle4!K$3),AND(D59=Tabelle4!C$2,D58=Tabelle4!K$3)),"keine Abrechn.","wird ausgefüllt")))))))</f>
        <v>wird ausgefüllt</v>
      </c>
      <c r="I58" s="152" t="s">
        <v>22</v>
      </c>
      <c r="J58" s="153"/>
      <c r="K58" s="111"/>
      <c r="L58" s="148" t="str">
        <f>IF(OR(H58="bitte angeben",H58="wird ausgefüllt",H58="keine Abrechn."),"",IF(G59="hin und zurück",ROUNDUP(2*IF(Y58=0,IF(OR(D58=Tabelle4!C$4,D59=Tabelle4!K$5),H58,MIN(F$10,H58)),H58),0),IF(OR(G59="nur hin",G59="nur zurück"),ROUNDUP(IF(Y58=0,IF(OR(D58=Tabelle4!C$4,D59=Tabelle4!K$5),H58,MIN(F$10,H58)),H58),0),"")))</f>
        <v/>
      </c>
      <c r="M58" s="83" t="str">
        <f>IF(OR(G58=Tabelle4!A$12,G58=Tabelle4!A$13,G58=Tabelle4!A$16),"",IF(G58=Tabelle4!A$14,0.01, IF(G58=Tabelle4!A$15,IF(O$16="ja",0.125,0.08),0)))</f>
        <v/>
      </c>
      <c r="N58" s="170"/>
      <c r="O58" s="171"/>
      <c r="P58" s="172"/>
      <c r="Q58" s="91"/>
      <c r="R58" s="92"/>
      <c r="S58" s="156" t="str">
        <f>IF(X58=1,"1","")&amp;IF(Z58=1,"2","")&amp;IF(AB58=1,"3","")</f>
        <v/>
      </c>
      <c r="T58" s="154" t="str">
        <f>IF(W58=0,"---",(IF(AND(L58&lt;&gt;"",M58&lt;&gt;""),M58,0)*IF(N59="m",L58-O59,IF(L58&lt;&gt;"",L58,0))+ IF(OR(N59="", N59="m"),0,IF(AND(O59&lt;=L58,N58&lt;&gt;""),O59,0)*0.01*N59)
+R58*0.5)*W58*AA58*IF($A$15="Die obigen Angaben in den Zeilen 6 bis 11 sind noch unvollständig",0,1))</f>
        <v>---</v>
      </c>
      <c r="U58" s="150" t="str">
        <f>IF(OR(B58="---",D58="bitte auswählen",D59="bitte auswählen",I58="bitte auswählen"),"---",IF($A$16="Die obigen Angaben in den Zeilen 6 bis 11 sind noch unvollständig",0,1)*AA58*AC58*W58*IF(AND(K58&lt;&gt;"",K59&lt;&gt;""),1,0)*IF(I59=Tabelle4!D$14,IF(X$11-K58&lt;8/24,0,IF(X$11-K58&lt;14/24,3,6))+IF(K59-X$12&lt;8/24,0,IF(K59-X$12&lt;14/24,3,6))+MIN(MAX(20,J59),80)*0.5,IF(K59-K58&lt;8/24,0,IF(K59-K58&lt;14/24,3,6))))</f>
        <v>---</v>
      </c>
      <c r="V58" s="160" t="str">
        <f>IF(AND(T58="---",U58="---"),"---",IF(T58&lt;&gt;"---",T58,0)+IF(U58&lt;&gt;"---",U58,0))</f>
        <v>---</v>
      </c>
      <c r="W58" s="82">
        <f>IF(OR(B58="---",D59="bitte auswählen",I58="bitte auswählen",AND(H58="",Q58="",OR(K58=0,K59=0))),0,1)</f>
        <v>0</v>
      </c>
      <c r="X58" s="81">
        <f>IF(AND(B58="---",D59="bitte auswählen",I58="bitte auswählen"),0,IF(OR(B58="---",D58="bitte auswählen",I58="bitte auswählen",AND(H58="",Q58="",OR(K58=0,K59=0))),1,0))</f>
        <v>0</v>
      </c>
      <c r="Y58" s="80">
        <f>IF(Y59=I$16,IF(D58&lt;&gt;Tabelle4!C$4,0,1),1)</f>
        <v>1</v>
      </c>
      <c r="Z58" s="81">
        <f>IF(Y59=I$16,IF(D58&lt;&gt;Tabelle4!C$4,1,0),0)</f>
        <v>0</v>
      </c>
      <c r="AA58" s="89">
        <f>IF(C58="",1,IF(K$9="bitte angeben",0,IF(OR(C58&lt;EDATE(K$9,-6),K$9&lt;C58),0,1)))</f>
        <v>1</v>
      </c>
      <c r="AB58" s="90">
        <f>IF(C58="",0,IF(K$9="bitte angeben",1,IF(OR(C58&lt;EDATE(K$9,-6),K$9&lt;C58),1,0)))</f>
        <v>0</v>
      </c>
      <c r="AC58" s="3">
        <f>IF(OR(VLOOKUP(D59,Tabelle4!K$1:L$6,2,FALSE)=I$16,VLOOKUP(D59,Tabelle4!K$1:L$6,2,FALSE)=VLOOKUP($D$5,Tabelle3!$A$2:$H$100,3,FALSE)),0,1)</f>
        <v>1</v>
      </c>
    </row>
    <row r="59" spans="1:29" ht="10.5" customHeight="1" thickBot="1" x14ac:dyDescent="0.25">
      <c r="A59" s="163"/>
      <c r="B59" s="165"/>
      <c r="C59" s="167"/>
      <c r="D59" s="164" t="s">
        <v>22</v>
      </c>
      <c r="E59" s="164"/>
      <c r="F59" s="164"/>
      <c r="G59" s="268" t="s">
        <v>22</v>
      </c>
      <c r="H59" s="269"/>
      <c r="I59" s="97"/>
      <c r="J59" s="98"/>
      <c r="K59" s="84"/>
      <c r="L59" s="149"/>
      <c r="M59" s="85" t="str">
        <f>IF(M58="","","€ je km")</f>
        <v/>
      </c>
      <c r="N59" s="86"/>
      <c r="O59" s="158"/>
      <c r="P59" s="159"/>
      <c r="Q59" s="87"/>
      <c r="R59" s="88"/>
      <c r="S59" s="157"/>
      <c r="T59" s="155"/>
      <c r="U59" s="151"/>
      <c r="V59" s="161"/>
      <c r="W59" s="82"/>
      <c r="X59" s="81"/>
      <c r="Y59" s="81">
        <f>VLOOKUP(D59,Tabelle4!K$1:L$5,2,FALSE)</f>
        <v>0</v>
      </c>
      <c r="Z59" s="81"/>
      <c r="AA59" s="82"/>
      <c r="AB59" s="82"/>
    </row>
    <row r="60" spans="1:29" ht="10.5" customHeight="1" x14ac:dyDescent="0.2">
      <c r="A60" s="163">
        <v>19</v>
      </c>
      <c r="B60" s="165" t="str">
        <f>IF(C60="","---",(IF(WEEKDAY(C60,2)=1,"Mo",(IF(WEEKDAY(C60,2)=2,"Di",(IF(WEEKDAY(C60,2)=3,"Mi",(IF(WEEKDAY(C60,2)=4,"Do",(IF(WEEKDAY(C60,2)=5,"Fr",(IF(WEEKDAY(C60,2)=6,"Sa","So")))))))))))))</f>
        <v>---</v>
      </c>
      <c r="C60" s="166"/>
      <c r="D60" s="168" t="s">
        <v>22</v>
      </c>
      <c r="E60" s="168"/>
      <c r="F60" s="168"/>
      <c r="G60" s="112" t="s">
        <v>121</v>
      </c>
      <c r="H60" s="113" t="str">
        <f>IF(AND(D60=Tabelle4!C$2,D61=Tabelle4!K$2),F$9,IF(AND(D60=Tabelle4!C$4,D61=Tabelle4!K$2),F$10,IF(AND(D60=Tabelle4!C$2,D61=Tabelle4!K$4),F$11,IF(AND(D60=Tabelle4!C$4,D61=Tabelle4!K$4),F$12,IF(AND(D60=Tabelle4!C$5,D61=Tabelle4!K$2),F$13,IF(OR(D60=Tabelle4!C$6,D61=Tabelle4!K$5),"bitte angeben",IF(OR(AND(D60=Tabelle4!C$2,D61=Tabelle4!K$3),AND(D61=Tabelle4!C$2,D60=Tabelle4!K$3)),"keine Abrechn.","wird ausgefüllt")))))))</f>
        <v>wird ausgefüllt</v>
      </c>
      <c r="I60" s="152" t="s">
        <v>22</v>
      </c>
      <c r="J60" s="153"/>
      <c r="K60" s="111"/>
      <c r="L60" s="148" t="str">
        <f>IF(OR(H60="bitte angeben",H60="wird ausgefüllt",H60="keine Abrechn."),"",IF(G61="hin und zurück",ROUNDUP(2*IF(Y60=0,IF(OR(D60=Tabelle4!C$4,D61=Tabelle4!K$5),H60,MIN(F$10,H60)),H60),0),IF(OR(G61="nur hin",G61="nur zurück"),ROUNDUP(IF(Y60=0,IF(OR(D60=Tabelle4!C$4,D61=Tabelle4!K$5),H60,MIN(F$10,H60)),H60),0),"")))</f>
        <v/>
      </c>
      <c r="M60" s="83" t="str">
        <f>IF(OR(G60=Tabelle4!A$12,G60=Tabelle4!A$13,G60=Tabelle4!A$16),"",IF(G60=Tabelle4!A$14,0.01, IF(G60=Tabelle4!A$15,IF(O$16="ja",0.125,0.08),0)))</f>
        <v/>
      </c>
      <c r="N60" s="170"/>
      <c r="O60" s="171"/>
      <c r="P60" s="172"/>
      <c r="Q60" s="91"/>
      <c r="R60" s="92"/>
      <c r="S60" s="156" t="str">
        <f>IF(X60=1,"1","")&amp;IF(Z60=1,"2","")&amp;IF(AB60=1,"3","")</f>
        <v/>
      </c>
      <c r="T60" s="154" t="str">
        <f>IF(W60=0,"---",(IF(AND(L60&lt;&gt;"",M60&lt;&gt;""),M60,0)*IF(N61="m",L60-O61,IF(L60&lt;&gt;"",L60,0))+ IF(OR(N61="", N61="m"),0,IF(AND(O61&lt;=L60,N60&lt;&gt;""),O61,0)*0.01*N61)
+R60*0.5)*W60*AA60*IF($A$15="Die obigen Angaben in den Zeilen 6 bis 11 sind noch unvollständig",0,1))</f>
        <v>---</v>
      </c>
      <c r="U60" s="150" t="str">
        <f>IF(OR(B60="---",D60="bitte auswählen",D61="bitte auswählen",I60="bitte auswählen"),"---",IF($A$16="Die obigen Angaben in den Zeilen 6 bis 11 sind noch unvollständig",0,1)*AA60*AC60*W60*IF(AND(K60&lt;&gt;"",K61&lt;&gt;""),1,0)*IF(I61=Tabelle4!D$14,IF(X$11-K60&lt;8/24,0,IF(X$11-K60&lt;14/24,3,6))+IF(K61-X$12&lt;8/24,0,IF(K61-X$12&lt;14/24,3,6))+MIN(MAX(20,J61),80)*0.5,IF(K61-K60&lt;8/24,0,IF(K61-K60&lt;14/24,3,6))))</f>
        <v>---</v>
      </c>
      <c r="V60" s="160" t="str">
        <f>IF(AND(T60="---",U60="---"),"---",IF(T60&lt;&gt;"---",T60,0)+IF(U60&lt;&gt;"---",U60,0))</f>
        <v>---</v>
      </c>
      <c r="W60" s="82">
        <f>IF(OR(B60="---",D61="bitte auswählen",I60="bitte auswählen",AND(H60="",Q60="",OR(K60=0,K61=0))),0,1)</f>
        <v>0</v>
      </c>
      <c r="X60" s="81">
        <f>IF(AND(B60="---",D61="bitte auswählen",I60="bitte auswählen"),0,IF(OR(B60="---",D60="bitte auswählen",I60="bitte auswählen",AND(H60="",Q60="",OR(K60=0,K61=0))),1,0))</f>
        <v>0</v>
      </c>
      <c r="Y60" s="80">
        <f>IF(Y61=I$16,IF(D60&lt;&gt;Tabelle4!C$4,0,1),1)</f>
        <v>1</v>
      </c>
      <c r="Z60" s="81">
        <f>IF(Y61=I$16,IF(D60&lt;&gt;Tabelle4!C$4,1,0),0)</f>
        <v>0</v>
      </c>
      <c r="AA60" s="89">
        <f>IF(C60="",1,IF(K$9="bitte angeben",0,IF(OR(C60&lt;EDATE(K$9,-6),K$9&lt;C60),0,1)))</f>
        <v>1</v>
      </c>
      <c r="AB60" s="90">
        <f>IF(C60="",0,IF(K$9="bitte angeben",1,IF(OR(C60&lt;EDATE(K$9,-6),K$9&lt;C60),1,0)))</f>
        <v>0</v>
      </c>
      <c r="AC60" s="3">
        <f>IF(OR(VLOOKUP(D61,Tabelle4!K$1:L$6,2,FALSE)=I$16,VLOOKUP(D61,Tabelle4!K$1:L$6,2,FALSE)=VLOOKUP($D$5,Tabelle3!$A$2:$H$100,3,FALSE)),0,1)</f>
        <v>1</v>
      </c>
    </row>
    <row r="61" spans="1:29" ht="10.5" customHeight="1" thickBot="1" x14ac:dyDescent="0.25">
      <c r="A61" s="163"/>
      <c r="B61" s="165"/>
      <c r="C61" s="167"/>
      <c r="D61" s="164" t="s">
        <v>22</v>
      </c>
      <c r="E61" s="164"/>
      <c r="F61" s="164"/>
      <c r="G61" s="268" t="s">
        <v>22</v>
      </c>
      <c r="H61" s="269"/>
      <c r="I61" s="97"/>
      <c r="J61" s="98"/>
      <c r="K61" s="84"/>
      <c r="L61" s="149"/>
      <c r="M61" s="85" t="str">
        <f>IF(M60="","","€ je km")</f>
        <v/>
      </c>
      <c r="N61" s="86"/>
      <c r="O61" s="158"/>
      <c r="P61" s="159"/>
      <c r="Q61" s="87"/>
      <c r="R61" s="88"/>
      <c r="S61" s="157"/>
      <c r="T61" s="155"/>
      <c r="U61" s="151"/>
      <c r="V61" s="161"/>
      <c r="W61" s="82"/>
      <c r="X61" s="81"/>
      <c r="Y61" s="81">
        <f>VLOOKUP(D61,Tabelle4!K$1:L$5,2,FALSE)</f>
        <v>0</v>
      </c>
      <c r="Z61" s="81"/>
      <c r="AA61" s="82"/>
      <c r="AB61" s="82"/>
    </row>
    <row r="62" spans="1:29" ht="10.5" customHeight="1" x14ac:dyDescent="0.2">
      <c r="A62" s="163">
        <v>20</v>
      </c>
      <c r="B62" s="165" t="str">
        <f>IF(C62="","---",(IF(WEEKDAY(C62,2)=1,"Mo",(IF(WEEKDAY(C62,2)=2,"Di",(IF(WEEKDAY(C62,2)=3,"Mi",(IF(WEEKDAY(C62,2)=4,"Do",(IF(WEEKDAY(C62,2)=5,"Fr",(IF(WEEKDAY(C62,2)=6,"Sa","So")))))))))))))</f>
        <v>---</v>
      </c>
      <c r="C62" s="166"/>
      <c r="D62" s="168" t="s">
        <v>22</v>
      </c>
      <c r="E62" s="168"/>
      <c r="F62" s="168"/>
      <c r="G62" s="112" t="s">
        <v>121</v>
      </c>
      <c r="H62" s="113" t="str">
        <f>IF(AND(D62=Tabelle4!C$2,D63=Tabelle4!K$2),F$9,IF(AND(D62=Tabelle4!C$4,D63=Tabelle4!K$2),F$10,IF(AND(D62=Tabelle4!C$2,D63=Tabelle4!K$4),F$11,IF(AND(D62=Tabelle4!C$4,D63=Tabelle4!K$4),F$12,IF(AND(D62=Tabelle4!C$5,D63=Tabelle4!K$2),F$13,IF(OR(D62=Tabelle4!C$6,D63=Tabelle4!K$5),"bitte angeben",IF(OR(AND(D62=Tabelle4!C$2,D63=Tabelle4!K$3),AND(D63=Tabelle4!C$2,D62=Tabelle4!K$3)),"keine Abrechn.","wird ausgefüllt")))))))</f>
        <v>wird ausgefüllt</v>
      </c>
      <c r="I62" s="152" t="s">
        <v>22</v>
      </c>
      <c r="J62" s="153"/>
      <c r="K62" s="111"/>
      <c r="L62" s="148" t="str">
        <f>IF(OR(H62="bitte angeben",H62="wird ausgefüllt",H62="keine Abrechn."),"",IF(G63="hin und zurück",ROUNDUP(2*IF(Y62=0,IF(OR(D62=Tabelle4!C$4,D63=Tabelle4!K$5),H62,MIN(F$10,H62)),H62),0),IF(OR(G63="nur hin",G63="nur zurück"),ROUNDUP(IF(Y62=0,IF(OR(D62=Tabelle4!C$4,D63=Tabelle4!K$5),H62,MIN(F$10,H62)),H62),0),"")))</f>
        <v/>
      </c>
      <c r="M62" s="83" t="str">
        <f>IF(OR(G62=Tabelle4!A$12,G62=Tabelle4!A$13,G62=Tabelle4!A$16),"",IF(G62=Tabelle4!A$14,0.01, IF(G62=Tabelle4!A$15,IF(O$16="ja",0.125,0.08),0)))</f>
        <v/>
      </c>
      <c r="N62" s="170"/>
      <c r="O62" s="171"/>
      <c r="P62" s="172"/>
      <c r="Q62" s="91"/>
      <c r="R62" s="92"/>
      <c r="S62" s="156" t="str">
        <f>IF(X62=1,"1","")&amp;IF(Z62=1,"2","")&amp;IF(AB62=1,"3","")</f>
        <v/>
      </c>
      <c r="T62" s="154" t="str">
        <f>IF(W62=0,"---",(IF(AND(L62&lt;&gt;"",M62&lt;&gt;""),M62,0)*IF(N63="m",L62-O63,IF(L62&lt;&gt;"",L62,0))+ IF(OR(N63="", N63="m"),0,IF(AND(O63&lt;=L62,N62&lt;&gt;""),O63,0)*0.01*N63)
+R62*0.5)*W62*AA62*IF($A$15="Die obigen Angaben in den Zeilen 6 bis 11 sind noch unvollständig",0,1))</f>
        <v>---</v>
      </c>
      <c r="U62" s="150" t="str">
        <f>IF(OR(B62="---",D62="bitte auswählen",D63="bitte auswählen",I62="bitte auswählen"),"---",IF($A$16="Die obigen Angaben in den Zeilen 6 bis 11 sind noch unvollständig",0,1)*AA62*AC62*W62*IF(AND(K62&lt;&gt;"",K63&lt;&gt;""),1,0)*IF(I63=Tabelle4!D$14,IF(X$11-K62&lt;8/24,0,IF(X$11-K62&lt;14/24,3,6))+IF(K63-X$12&lt;8/24,0,IF(K63-X$12&lt;14/24,3,6))+MIN(MAX(20,J63),80)*0.5,IF(K63-K62&lt;8/24,0,IF(K63-K62&lt;14/24,3,6))))</f>
        <v>---</v>
      </c>
      <c r="V62" s="160" t="str">
        <f>IF(AND(T62="---",U62="---"),"---",IF(T62&lt;&gt;"---",T62,0)+IF(U62&lt;&gt;"---",U62,0))</f>
        <v>---</v>
      </c>
      <c r="W62" s="82">
        <f>IF(OR(B62="---",D63="bitte auswählen",I62="bitte auswählen",AND(H62="",Q62="",OR(K62=0,K63=0))),0,1)</f>
        <v>0</v>
      </c>
      <c r="X62" s="81">
        <f>IF(AND(B62="---",D63="bitte auswählen",I62="bitte auswählen"),0,IF(OR(B62="---",D62="bitte auswählen",I62="bitte auswählen",AND(H62="",Q62="",OR(K62=0,K63=0))),1,0))</f>
        <v>0</v>
      </c>
      <c r="Y62" s="80">
        <f>IF(Y63=I$16,IF(D62&lt;&gt;Tabelle4!C$4,0,1),1)</f>
        <v>1</v>
      </c>
      <c r="Z62" s="81">
        <f>IF(Y63=I$16,IF(D62&lt;&gt;Tabelle4!C$4,1,0),0)</f>
        <v>0</v>
      </c>
      <c r="AA62" s="89">
        <f>IF(C62="",1,IF(K$9="bitte angeben",0,IF(OR(C62&lt;EDATE(K$9,-6),K$9&lt;C62),0,1)))</f>
        <v>1</v>
      </c>
      <c r="AB62" s="90">
        <f>IF(C62="",0,IF(K$9="bitte angeben",1,IF(OR(C62&lt;EDATE(K$9,-6),K$9&lt;C62),1,0)))</f>
        <v>0</v>
      </c>
      <c r="AC62" s="3">
        <f>IF(OR(VLOOKUP(D63,Tabelle4!K$1:L$6,2,FALSE)=I$16,VLOOKUP(D63,Tabelle4!K$1:L$6,2,FALSE)=VLOOKUP($D$5,Tabelle3!$A$2:$H$100,3,FALSE)),0,1)</f>
        <v>1</v>
      </c>
    </row>
    <row r="63" spans="1:29" ht="10.5" customHeight="1" thickBot="1" x14ac:dyDescent="0.25">
      <c r="A63" s="163"/>
      <c r="B63" s="165"/>
      <c r="C63" s="167"/>
      <c r="D63" s="164" t="s">
        <v>22</v>
      </c>
      <c r="E63" s="164"/>
      <c r="F63" s="164"/>
      <c r="G63" s="268" t="s">
        <v>22</v>
      </c>
      <c r="H63" s="269"/>
      <c r="I63" s="97"/>
      <c r="J63" s="98"/>
      <c r="K63" s="84"/>
      <c r="L63" s="149"/>
      <c r="M63" s="85" t="str">
        <f>IF(M62="","","€ je km")</f>
        <v/>
      </c>
      <c r="N63" s="86"/>
      <c r="O63" s="158"/>
      <c r="P63" s="159"/>
      <c r="Q63" s="87"/>
      <c r="R63" s="88"/>
      <c r="S63" s="157"/>
      <c r="T63" s="155"/>
      <c r="U63" s="151"/>
      <c r="V63" s="161"/>
      <c r="W63" s="82"/>
      <c r="X63" s="81"/>
      <c r="Y63" s="81">
        <f>VLOOKUP(D63,Tabelle4!K$1:L$5,2,FALSE)</f>
        <v>0</v>
      </c>
      <c r="Z63" s="81"/>
      <c r="AA63" s="82"/>
      <c r="AB63" s="82"/>
    </row>
    <row r="64" spans="1:29" ht="10.5" customHeight="1" x14ac:dyDescent="0.2">
      <c r="A64" s="163">
        <v>21</v>
      </c>
      <c r="B64" s="165" t="str">
        <f>IF(C64="","---",(IF(WEEKDAY(C64,2)=1,"Mo",(IF(WEEKDAY(C64,2)=2,"Di",(IF(WEEKDAY(C64,2)=3,"Mi",(IF(WEEKDAY(C64,2)=4,"Do",(IF(WEEKDAY(C64,2)=5,"Fr",(IF(WEEKDAY(C64,2)=6,"Sa","So")))))))))))))</f>
        <v>---</v>
      </c>
      <c r="C64" s="166"/>
      <c r="D64" s="168" t="s">
        <v>22</v>
      </c>
      <c r="E64" s="168"/>
      <c r="F64" s="168"/>
      <c r="G64" s="112" t="s">
        <v>121</v>
      </c>
      <c r="H64" s="113" t="str">
        <f>IF(AND(D64=Tabelle4!C$2,D65=Tabelle4!K$2),F$9,IF(AND(D64=Tabelle4!C$4,D65=Tabelle4!K$2),F$10,IF(AND(D64=Tabelle4!C$2,D65=Tabelle4!K$4),F$11,IF(AND(D64=Tabelle4!C$4,D65=Tabelle4!K$4),F$12,IF(AND(D64=Tabelle4!C$5,D65=Tabelle4!K$2),F$13,IF(OR(D64=Tabelle4!C$6,D65=Tabelle4!K$5),"bitte angeben",IF(OR(AND(D64=Tabelle4!C$2,D65=Tabelle4!K$3),AND(D65=Tabelle4!C$2,D64=Tabelle4!K$3)),"keine Abrechn.","wird ausgefüllt")))))))</f>
        <v>wird ausgefüllt</v>
      </c>
      <c r="I64" s="152" t="s">
        <v>22</v>
      </c>
      <c r="J64" s="153"/>
      <c r="K64" s="111"/>
      <c r="L64" s="148" t="str">
        <f>IF(OR(H64="bitte angeben",H64="wird ausgefüllt",H64="keine Abrechn."),"",IF(G65="hin und zurück",ROUNDUP(2*IF(Y64=0,IF(OR(D64=Tabelle4!C$4,D65=Tabelle4!K$5),H64,MIN(F$10,H64)),H64),0),IF(OR(G65="nur hin",G65="nur zurück"),ROUNDUP(IF(Y64=0,IF(OR(D64=Tabelle4!C$4,D65=Tabelle4!K$5),H64,MIN(F$10,H64)),H64),0),"")))</f>
        <v/>
      </c>
      <c r="M64" s="83" t="str">
        <f>IF(OR(G64=Tabelle4!A$12,G64=Tabelle4!A$13,G64=Tabelle4!A$16),"",IF(G64=Tabelle4!A$14,0.01, IF(G64=Tabelle4!A$15,IF(O$16="ja",0.125,0.08),0)))</f>
        <v/>
      </c>
      <c r="N64" s="170"/>
      <c r="O64" s="171"/>
      <c r="P64" s="172"/>
      <c r="Q64" s="91"/>
      <c r="R64" s="92"/>
      <c r="S64" s="156" t="str">
        <f>IF(X64=1,"1","")&amp;IF(Z64=1,"2","")&amp;IF(AB64=1,"3","")</f>
        <v/>
      </c>
      <c r="T64" s="154" t="str">
        <f>IF(W64=0,"---",(IF(AND(L64&lt;&gt;"",M64&lt;&gt;""),M64,0)*IF(N65="m",L64-O65,IF(L64&lt;&gt;"",L64,0))+ IF(OR(N65="", N65="m"),0,IF(AND(O65&lt;=L64,N64&lt;&gt;""),O65,0)*0.01*N65)
+R64*0.5)*W64*AA64*IF($A$15="Die obigen Angaben in den Zeilen 6 bis 11 sind noch unvollständig",0,1))</f>
        <v>---</v>
      </c>
      <c r="U64" s="150" t="str">
        <f>IF(OR(B64="---",D64="bitte auswählen",D65="bitte auswählen",I64="bitte auswählen"),"---",IF($A$16="Die obigen Angaben in den Zeilen 6 bis 11 sind noch unvollständig",0,1)*AA64*AC64*W64*IF(AND(K64&lt;&gt;"",K65&lt;&gt;""),1,0)*IF(I65=Tabelle4!D$14,IF(X$11-K64&lt;8/24,0,IF(X$11-K64&lt;14/24,3,6))+IF(K65-X$12&lt;8/24,0,IF(K65-X$12&lt;14/24,3,6))+MIN(MAX(20,J65),80)*0.5,IF(K65-K64&lt;8/24,0,IF(K65-K64&lt;14/24,3,6))))</f>
        <v>---</v>
      </c>
      <c r="V64" s="160" t="str">
        <f>IF(AND(T64="---",U64="---"),"---",IF(T64&lt;&gt;"---",T64,0)+IF(U64&lt;&gt;"---",U64,0))</f>
        <v>---</v>
      </c>
      <c r="W64" s="82">
        <f>IF(OR(B64="---",D65="bitte auswählen",I64="bitte auswählen",AND(H64="",Q64="",OR(K64=0,K65=0))),0,1)</f>
        <v>0</v>
      </c>
      <c r="X64" s="81">
        <f>IF(AND(B64="---",D65="bitte auswählen",I64="bitte auswählen"),0,IF(OR(B64="---",D64="bitte auswählen",I64="bitte auswählen",AND(H64="",Q64="",OR(K64=0,K65=0))),1,0))</f>
        <v>0</v>
      </c>
      <c r="Y64" s="80">
        <f>IF(Y65=I$16,IF(D64&lt;&gt;Tabelle4!C$4,0,1),1)</f>
        <v>1</v>
      </c>
      <c r="Z64" s="81">
        <f>IF(Y65=I$16,IF(D64&lt;&gt;Tabelle4!C$4,1,0),0)</f>
        <v>0</v>
      </c>
      <c r="AA64" s="89">
        <f>IF(C64="",1,IF(K$9="bitte angeben",0,IF(OR(C64&lt;EDATE(K$9,-6),K$9&lt;C64),0,1)))</f>
        <v>1</v>
      </c>
      <c r="AB64" s="90">
        <f>IF(C64="",0,IF(K$9="bitte angeben",1,IF(OR(C64&lt;EDATE(K$9,-6),K$9&lt;C64),1,0)))</f>
        <v>0</v>
      </c>
      <c r="AC64" s="3">
        <f>IF(OR(VLOOKUP(D65,Tabelle4!K$1:L$6,2,FALSE)=I$16,VLOOKUP(D65,Tabelle4!K$1:L$6,2,FALSE)=VLOOKUP($D$5,Tabelle3!$A$2:$H$100,3,FALSE)),0,1)</f>
        <v>1</v>
      </c>
    </row>
    <row r="65" spans="1:29" ht="10.5" customHeight="1" thickBot="1" x14ac:dyDescent="0.25">
      <c r="A65" s="163"/>
      <c r="B65" s="165"/>
      <c r="C65" s="167"/>
      <c r="D65" s="164" t="s">
        <v>22</v>
      </c>
      <c r="E65" s="164"/>
      <c r="F65" s="164"/>
      <c r="G65" s="268" t="s">
        <v>22</v>
      </c>
      <c r="H65" s="269"/>
      <c r="I65" s="97"/>
      <c r="J65" s="98"/>
      <c r="K65" s="84"/>
      <c r="L65" s="149"/>
      <c r="M65" s="85" t="str">
        <f>IF(M64="","","€ je km")</f>
        <v/>
      </c>
      <c r="N65" s="86"/>
      <c r="O65" s="158"/>
      <c r="P65" s="159"/>
      <c r="Q65" s="87"/>
      <c r="R65" s="88"/>
      <c r="S65" s="157"/>
      <c r="T65" s="155"/>
      <c r="U65" s="151"/>
      <c r="V65" s="161"/>
      <c r="W65" s="82"/>
      <c r="X65" s="81"/>
      <c r="Y65" s="81">
        <f>VLOOKUP(D65,Tabelle4!K$1:L$5,2,FALSE)</f>
        <v>0</v>
      </c>
      <c r="Z65" s="81"/>
      <c r="AA65" s="82"/>
      <c r="AB65" s="82"/>
    </row>
    <row r="66" spans="1:29" ht="10.5" customHeight="1" x14ac:dyDescent="0.2">
      <c r="A66" s="163">
        <v>22</v>
      </c>
      <c r="B66" s="165" t="str">
        <f>IF(C66="","---",(IF(WEEKDAY(C66,2)=1,"Mo",(IF(WEEKDAY(C66,2)=2,"Di",(IF(WEEKDAY(C66,2)=3,"Mi",(IF(WEEKDAY(C66,2)=4,"Do",(IF(WEEKDAY(C66,2)=5,"Fr",(IF(WEEKDAY(C66,2)=6,"Sa","So")))))))))))))</f>
        <v>---</v>
      </c>
      <c r="C66" s="166"/>
      <c r="D66" s="168" t="s">
        <v>22</v>
      </c>
      <c r="E66" s="168"/>
      <c r="F66" s="168"/>
      <c r="G66" s="112" t="s">
        <v>121</v>
      </c>
      <c r="H66" s="113" t="str">
        <f>IF(AND(D66=Tabelle4!C$2,D67=Tabelle4!K$2),F$9,IF(AND(D66=Tabelle4!C$4,D67=Tabelle4!K$2),F$10,IF(AND(D66=Tabelle4!C$2,D67=Tabelle4!K$4),F$11,IF(AND(D66=Tabelle4!C$4,D67=Tabelle4!K$4),F$12,IF(AND(D66=Tabelle4!C$5,D67=Tabelle4!K$2),F$13,IF(OR(D66=Tabelle4!C$6,D67=Tabelle4!K$5),"bitte angeben",IF(OR(AND(D66=Tabelle4!C$2,D67=Tabelle4!K$3),AND(D67=Tabelle4!C$2,D66=Tabelle4!K$3)),"keine Abrechn.","wird ausgefüllt")))))))</f>
        <v>wird ausgefüllt</v>
      </c>
      <c r="I66" s="152" t="s">
        <v>22</v>
      </c>
      <c r="J66" s="153"/>
      <c r="K66" s="111"/>
      <c r="L66" s="148" t="str">
        <f>IF(OR(H66="bitte angeben",H66="wird ausgefüllt",H66="keine Abrechn."),"",IF(G67="hin und zurück",ROUNDUP(2*IF(Y66=0,IF(OR(D66=Tabelle4!C$4,D67=Tabelle4!K$5),H66,MIN(F$10,H66)),H66),0),IF(OR(G67="nur hin",G67="nur zurück"),ROUNDUP(IF(Y66=0,IF(OR(D66=Tabelle4!C$4,D67=Tabelle4!K$5),H66,MIN(F$10,H66)),H66),0),"")))</f>
        <v/>
      </c>
      <c r="M66" s="83" t="str">
        <f>IF(OR(G66=Tabelle4!A$12,G66=Tabelle4!A$13,G66=Tabelle4!A$16),"",IF(G66=Tabelle4!A$14,0.01, IF(G66=Tabelle4!A$15,IF(O$16="ja",0.125,0.08),0)))</f>
        <v/>
      </c>
      <c r="N66" s="170"/>
      <c r="O66" s="171"/>
      <c r="P66" s="172"/>
      <c r="Q66" s="91"/>
      <c r="R66" s="92"/>
      <c r="S66" s="156" t="str">
        <f>IF(X66=1,"1","")&amp;IF(Z66=1,"2","")&amp;IF(AB66=1,"3","")</f>
        <v/>
      </c>
      <c r="T66" s="154" t="str">
        <f>IF(W66=0,"---",(IF(AND(L66&lt;&gt;"",M66&lt;&gt;""),M66,0)*IF(N67="m",L66-O67,IF(L66&lt;&gt;"",L66,0))+ IF(OR(N67="", N67="m"),0,IF(AND(O67&lt;=L66,N66&lt;&gt;""),O67,0)*0.01*N67)
+R66*0.5)*W66*AA66*IF($A$15="Die obigen Angaben in den Zeilen 6 bis 11 sind noch unvollständig",0,1))</f>
        <v>---</v>
      </c>
      <c r="U66" s="150" t="str">
        <f>IF(OR(B66="---",D66="bitte auswählen",D67="bitte auswählen",I66="bitte auswählen"),"---",IF($A$16="Die obigen Angaben in den Zeilen 6 bis 11 sind noch unvollständig",0,1)*AA66*AC66*W66*IF(AND(K66&lt;&gt;"",K67&lt;&gt;""),1,0)*IF(I67=Tabelle4!D$14,IF(X$11-K66&lt;8/24,0,IF(X$11-K66&lt;14/24,3,6))+IF(K67-X$12&lt;8/24,0,IF(K67-X$12&lt;14/24,3,6))+MIN(MAX(20,J67),80)*0.5,IF(K67-K66&lt;8/24,0,IF(K67-K66&lt;14/24,3,6))))</f>
        <v>---</v>
      </c>
      <c r="V66" s="160" t="str">
        <f>IF(AND(T66="---",U66="---"),"---",IF(T66&lt;&gt;"---",T66,0)+IF(U66&lt;&gt;"---",U66,0))</f>
        <v>---</v>
      </c>
      <c r="W66" s="82">
        <f>IF(OR(B66="---",D67="bitte auswählen",I66="bitte auswählen",AND(H66="",Q66="",OR(K66=0,K67=0))),0,1)</f>
        <v>0</v>
      </c>
      <c r="X66" s="81">
        <f>IF(AND(B66="---",D67="bitte auswählen",I66="bitte auswählen"),0,IF(OR(B66="---",D66="bitte auswählen",I66="bitte auswählen",AND(H66="",Q66="",OR(K66=0,K67=0))),1,0))</f>
        <v>0</v>
      </c>
      <c r="Y66" s="80">
        <f>IF(Y67=I$16,IF(D66&lt;&gt;Tabelle4!C$4,0,1),1)</f>
        <v>1</v>
      </c>
      <c r="Z66" s="81">
        <f>IF(Y67=I$16,IF(D66&lt;&gt;Tabelle4!C$4,1,0),0)</f>
        <v>0</v>
      </c>
      <c r="AA66" s="89">
        <f>IF(C66="",1,IF(K$9="bitte angeben",0,IF(OR(C66&lt;EDATE(K$9,-6),K$9&lt;C66),0,1)))</f>
        <v>1</v>
      </c>
      <c r="AB66" s="90">
        <f>IF(C66="",0,IF(K$9="bitte angeben",1,IF(OR(C66&lt;EDATE(K$9,-6),K$9&lt;C66),1,0)))</f>
        <v>0</v>
      </c>
      <c r="AC66" s="3">
        <f>IF(OR(VLOOKUP(D67,Tabelle4!K$1:L$6,2,FALSE)=I$16,VLOOKUP(D67,Tabelle4!K$1:L$6,2,FALSE)=VLOOKUP($D$5,Tabelle3!$A$2:$H$100,3,FALSE)),0,1)</f>
        <v>1</v>
      </c>
    </row>
    <row r="67" spans="1:29" ht="10.5" customHeight="1" thickBot="1" x14ac:dyDescent="0.25">
      <c r="A67" s="163"/>
      <c r="B67" s="165"/>
      <c r="C67" s="167"/>
      <c r="D67" s="164" t="s">
        <v>22</v>
      </c>
      <c r="E67" s="164"/>
      <c r="F67" s="164"/>
      <c r="G67" s="268" t="s">
        <v>22</v>
      </c>
      <c r="H67" s="269"/>
      <c r="I67" s="97"/>
      <c r="J67" s="98"/>
      <c r="K67" s="84"/>
      <c r="L67" s="149"/>
      <c r="M67" s="85" t="str">
        <f>IF(M66="","","€ je km")</f>
        <v/>
      </c>
      <c r="N67" s="86"/>
      <c r="O67" s="158"/>
      <c r="P67" s="159"/>
      <c r="Q67" s="87"/>
      <c r="R67" s="88"/>
      <c r="S67" s="157"/>
      <c r="T67" s="155"/>
      <c r="U67" s="151"/>
      <c r="V67" s="161"/>
      <c r="W67" s="82"/>
      <c r="X67" s="81"/>
      <c r="Y67" s="81">
        <f>VLOOKUP(D67,Tabelle4!K$1:L$5,2,FALSE)</f>
        <v>0</v>
      </c>
      <c r="Z67" s="81"/>
      <c r="AA67" s="82"/>
      <c r="AB67" s="82"/>
    </row>
    <row r="68" spans="1:29" ht="10.5" customHeight="1" x14ac:dyDescent="0.2">
      <c r="A68" s="163">
        <v>23</v>
      </c>
      <c r="B68" s="165" t="str">
        <f>IF(C68="","---",(IF(WEEKDAY(C68,2)=1,"Mo",(IF(WEEKDAY(C68,2)=2,"Di",(IF(WEEKDAY(C68,2)=3,"Mi",(IF(WEEKDAY(C68,2)=4,"Do",(IF(WEEKDAY(C68,2)=5,"Fr",(IF(WEEKDAY(C68,2)=6,"Sa","So")))))))))))))</f>
        <v>---</v>
      </c>
      <c r="C68" s="166"/>
      <c r="D68" s="168" t="s">
        <v>22</v>
      </c>
      <c r="E68" s="168"/>
      <c r="F68" s="168"/>
      <c r="G68" s="112" t="s">
        <v>121</v>
      </c>
      <c r="H68" s="113" t="str">
        <f>IF(AND(D68=Tabelle4!C$2,D69=Tabelle4!K$2),F$9,IF(AND(D68=Tabelle4!C$4,D69=Tabelle4!K$2),F$10,IF(AND(D68=Tabelle4!C$2,D69=Tabelle4!K$4),F$11,IF(AND(D68=Tabelle4!C$4,D69=Tabelle4!K$4),F$12,IF(AND(D68=Tabelle4!C$5,D69=Tabelle4!K$2),F$13,IF(OR(D68=Tabelle4!C$6,D69=Tabelle4!K$5),"bitte angeben",IF(OR(AND(D68=Tabelle4!C$2,D69=Tabelle4!K$3),AND(D69=Tabelle4!C$2,D68=Tabelle4!K$3)),"keine Abrechn.","wird ausgefüllt")))))))</f>
        <v>wird ausgefüllt</v>
      </c>
      <c r="I68" s="152" t="s">
        <v>22</v>
      </c>
      <c r="J68" s="153"/>
      <c r="K68" s="111"/>
      <c r="L68" s="148" t="str">
        <f>IF(OR(H68="bitte angeben",H68="wird ausgefüllt",H68="keine Abrechn."),"",IF(G69="hin und zurück",ROUNDUP(2*IF(Y68=0,IF(OR(D68=Tabelle4!C$4,D69=Tabelle4!K$5),H68,MIN(F$10,H68)),H68),0),IF(OR(G69="nur hin",G69="nur zurück"),ROUNDUP(IF(Y68=0,IF(OR(D68=Tabelle4!C$4,D69=Tabelle4!K$5),H68,MIN(F$10,H68)),H68),0),"")))</f>
        <v/>
      </c>
      <c r="M68" s="83" t="str">
        <f>IF(OR(G68=Tabelle4!A$12,G68=Tabelle4!A$13,G68=Tabelle4!A$16),"",IF(G68=Tabelle4!A$14,0.01, IF(G68=Tabelle4!A$15,IF(O$16="ja",0.125,0.08),0)))</f>
        <v/>
      </c>
      <c r="N68" s="170"/>
      <c r="O68" s="171"/>
      <c r="P68" s="172"/>
      <c r="Q68" s="91"/>
      <c r="R68" s="92"/>
      <c r="S68" s="156" t="str">
        <f>IF(X68=1,"1","")&amp;IF(Z68=1,"2","")&amp;IF(AB68=1,"3","")</f>
        <v/>
      </c>
      <c r="T68" s="154" t="str">
        <f>IF(W68=0,"---",(IF(AND(L68&lt;&gt;"",M68&lt;&gt;""),M68,0)*IF(N69="m",L68-O69,IF(L68&lt;&gt;"",L68,0))+ IF(OR(N69="", N69="m"),0,IF(AND(O69&lt;=L68,N68&lt;&gt;""),O69,0)*0.01*N69)
+R68*0.5)*W68*AA68*IF($A$15="Die obigen Angaben in den Zeilen 6 bis 11 sind noch unvollständig",0,1))</f>
        <v>---</v>
      </c>
      <c r="U68" s="150" t="str">
        <f>IF(OR(B68="---",D68="bitte auswählen",D69="bitte auswählen",I68="bitte auswählen"),"---",IF($A$16="Die obigen Angaben in den Zeilen 6 bis 11 sind noch unvollständig",0,1)*AA68*AC68*W68*IF(AND(K68&lt;&gt;"",K69&lt;&gt;""),1,0)*IF(I69=Tabelle4!D$14,IF(X$11-K68&lt;8/24,0,IF(X$11-K68&lt;14/24,3,6))+IF(K69-X$12&lt;8/24,0,IF(K69-X$12&lt;14/24,3,6))+MIN(MAX(20,J69),80)*0.5,IF(K69-K68&lt;8/24,0,IF(K69-K68&lt;14/24,3,6))))</f>
        <v>---</v>
      </c>
      <c r="V68" s="160" t="str">
        <f>IF(AND(T68="---",U68="---"),"---",IF(T68&lt;&gt;"---",T68,0)+IF(U68&lt;&gt;"---",U68,0))</f>
        <v>---</v>
      </c>
      <c r="W68" s="82">
        <f>IF(OR(B68="---",D69="bitte auswählen",I68="bitte auswählen",AND(H68="",Q68="",OR(K68=0,K69=0))),0,1)</f>
        <v>0</v>
      </c>
      <c r="X68" s="81">
        <f>IF(AND(B68="---",D69="bitte auswählen",I68="bitte auswählen"),0,IF(OR(B68="---",D68="bitte auswählen",I68="bitte auswählen",AND(H68="",Q68="",OR(K68=0,K69=0))),1,0))</f>
        <v>0</v>
      </c>
      <c r="Y68" s="80">
        <f>IF(Y69=I$16,IF(D68&lt;&gt;Tabelle4!C$4,0,1),1)</f>
        <v>1</v>
      </c>
      <c r="Z68" s="81">
        <f>IF(Y69=I$16,IF(D68&lt;&gt;Tabelle4!C$4,1,0),0)</f>
        <v>0</v>
      </c>
      <c r="AA68" s="89">
        <f>IF(C68="",1,IF(K$9="bitte angeben",0,IF(OR(C68&lt;EDATE(K$9,-6),K$9&lt;C68),0,1)))</f>
        <v>1</v>
      </c>
      <c r="AB68" s="90">
        <f>IF(C68="",0,IF(K$9="bitte angeben",1,IF(OR(C68&lt;EDATE(K$9,-6),K$9&lt;C68),1,0)))</f>
        <v>0</v>
      </c>
      <c r="AC68" s="3">
        <f>IF(OR(VLOOKUP(D69,Tabelle4!K$1:L$6,2,FALSE)=I$16,VLOOKUP(D69,Tabelle4!K$1:L$6,2,FALSE)=VLOOKUP($D$5,Tabelle3!$A$2:$H$100,3,FALSE)),0,1)</f>
        <v>1</v>
      </c>
    </row>
    <row r="69" spans="1:29" ht="10.5" customHeight="1" thickBot="1" x14ac:dyDescent="0.25">
      <c r="A69" s="163"/>
      <c r="B69" s="165"/>
      <c r="C69" s="167"/>
      <c r="D69" s="164" t="s">
        <v>22</v>
      </c>
      <c r="E69" s="164"/>
      <c r="F69" s="164"/>
      <c r="G69" s="268" t="s">
        <v>22</v>
      </c>
      <c r="H69" s="269"/>
      <c r="I69" s="97"/>
      <c r="J69" s="98"/>
      <c r="K69" s="84"/>
      <c r="L69" s="149"/>
      <c r="M69" s="85" t="str">
        <f>IF(M68="","","€ je km")</f>
        <v/>
      </c>
      <c r="N69" s="86"/>
      <c r="O69" s="158"/>
      <c r="P69" s="159"/>
      <c r="Q69" s="87"/>
      <c r="R69" s="88"/>
      <c r="S69" s="157"/>
      <c r="T69" s="155"/>
      <c r="U69" s="151"/>
      <c r="V69" s="161"/>
      <c r="W69" s="82"/>
      <c r="X69" s="81"/>
      <c r="Y69" s="81">
        <f>VLOOKUP(D69,Tabelle4!K$1:L$5,2,FALSE)</f>
        <v>0</v>
      </c>
      <c r="Z69" s="81"/>
      <c r="AA69" s="82"/>
      <c r="AB69" s="82"/>
    </row>
    <row r="70" spans="1:29" ht="10.5" customHeight="1" x14ac:dyDescent="0.2">
      <c r="A70" s="163">
        <v>24</v>
      </c>
      <c r="B70" s="165" t="str">
        <f>IF(C70="","---",(IF(WEEKDAY(C70,2)=1,"Mo",(IF(WEEKDAY(C70,2)=2,"Di",(IF(WEEKDAY(C70,2)=3,"Mi",(IF(WEEKDAY(C70,2)=4,"Do",(IF(WEEKDAY(C70,2)=5,"Fr",(IF(WEEKDAY(C70,2)=6,"Sa","So")))))))))))))</f>
        <v>---</v>
      </c>
      <c r="C70" s="166"/>
      <c r="D70" s="168" t="s">
        <v>22</v>
      </c>
      <c r="E70" s="168"/>
      <c r="F70" s="168"/>
      <c r="G70" s="112" t="s">
        <v>121</v>
      </c>
      <c r="H70" s="113" t="str">
        <f>IF(AND(D70=Tabelle4!C$2,D71=Tabelle4!K$2),F$9,IF(AND(D70=Tabelle4!C$4,D71=Tabelle4!K$2),F$10,IF(AND(D70=Tabelle4!C$2,D71=Tabelle4!K$4),F$11,IF(AND(D70=Tabelle4!C$4,D71=Tabelle4!K$4),F$12,IF(AND(D70=Tabelle4!C$5,D71=Tabelle4!K$2),F$13,IF(OR(D70=Tabelle4!C$6,D71=Tabelle4!K$5),"bitte angeben",IF(OR(AND(D70=Tabelle4!C$2,D71=Tabelle4!K$3),AND(D71=Tabelle4!C$2,D70=Tabelle4!K$3)),"keine Abrechn.","wird ausgefüllt")))))))</f>
        <v>wird ausgefüllt</v>
      </c>
      <c r="I70" s="152" t="s">
        <v>22</v>
      </c>
      <c r="J70" s="153"/>
      <c r="K70" s="111"/>
      <c r="L70" s="148" t="str">
        <f>IF(OR(H70="bitte angeben",H70="wird ausgefüllt",H70="keine Abrechn."),"",IF(G71="hin und zurück",ROUNDUP(2*IF(Y70=0,IF(OR(D70=Tabelle4!C$4,D71=Tabelle4!K$5),H70,MIN(F$10,H70)),H70),0),IF(OR(G71="nur hin",G71="nur zurück"),ROUNDUP(IF(Y70=0,IF(OR(D70=Tabelle4!C$4,D71=Tabelle4!K$5),H70,MIN(F$10,H70)),H70),0),"")))</f>
        <v/>
      </c>
      <c r="M70" s="83" t="str">
        <f>IF(OR(G70=Tabelle4!A$12,G70=Tabelle4!A$13,G70=Tabelle4!A$16),"",IF(G70=Tabelle4!A$14,0.01, IF(G70=Tabelle4!A$15,IF(O$16="ja",0.125,0.08),0)))</f>
        <v/>
      </c>
      <c r="N70" s="170"/>
      <c r="O70" s="171"/>
      <c r="P70" s="172"/>
      <c r="Q70" s="91"/>
      <c r="R70" s="92"/>
      <c r="S70" s="156" t="str">
        <f>IF(X70=1,"1","")&amp;IF(Z70=1,"2","")&amp;IF(AB70=1,"3","")</f>
        <v/>
      </c>
      <c r="T70" s="154" t="str">
        <f>IF(W70=0,"---",(IF(AND(L70&lt;&gt;"",M70&lt;&gt;""),M70,0)*IF(N71="m",L70-O71,IF(L70&lt;&gt;"",L70,0))+ IF(OR(N71="", N71="m"),0,IF(AND(O71&lt;=L70,N70&lt;&gt;""),O71,0)*0.01*N71)
+R70*0.5)*W70*AA70*IF($A$15="Die obigen Angaben in den Zeilen 6 bis 11 sind noch unvollständig",0,1))</f>
        <v>---</v>
      </c>
      <c r="U70" s="150" t="str">
        <f>IF(OR(B70="---",D70="bitte auswählen",D71="bitte auswählen",I70="bitte auswählen"),"---",IF($A$16="Die obigen Angaben in den Zeilen 6 bis 11 sind noch unvollständig",0,1)*AA70*AC70*W70*IF(AND(K70&lt;&gt;"",K71&lt;&gt;""),1,0)*IF(I71=Tabelle4!D$14,IF(X$11-K70&lt;8/24,0,IF(X$11-K70&lt;14/24,3,6))+IF(K71-X$12&lt;8/24,0,IF(K71-X$12&lt;14/24,3,6))+MIN(MAX(20,J71),80)*0.5,IF(K71-K70&lt;8/24,0,IF(K71-K70&lt;14/24,3,6))))</f>
        <v>---</v>
      </c>
      <c r="V70" s="160" t="str">
        <f>IF(AND(T70="---",U70="---"),"---",IF(T70&lt;&gt;"---",T70,0)+IF(U70&lt;&gt;"---",U70,0))</f>
        <v>---</v>
      </c>
      <c r="W70" s="82">
        <f>IF(OR(B70="---",D71="bitte auswählen",I70="bitte auswählen",AND(H70="",Q70="",OR(K70=0,K71=0))),0,1)</f>
        <v>0</v>
      </c>
      <c r="X70" s="81">
        <f>IF(AND(B70="---",D71="bitte auswählen",I70="bitte auswählen"),0,IF(OR(B70="---",D70="bitte auswählen",I70="bitte auswählen",AND(H70="",Q70="",OR(K70=0,K71=0))),1,0))</f>
        <v>0</v>
      </c>
      <c r="Y70" s="80">
        <f>IF(Y71=I$16,IF(D70&lt;&gt;Tabelle4!C$4,0,1),1)</f>
        <v>1</v>
      </c>
      <c r="Z70" s="81">
        <f>IF(Y71=I$16,IF(D70&lt;&gt;Tabelle4!C$4,1,0),0)</f>
        <v>0</v>
      </c>
      <c r="AA70" s="89">
        <f>IF(C70="",1,IF(K$9="bitte angeben",0,IF(OR(C70&lt;EDATE(K$9,-6),K$9&lt;C70),0,1)))</f>
        <v>1</v>
      </c>
      <c r="AB70" s="90">
        <f>IF(C70="",0,IF(K$9="bitte angeben",1,IF(OR(C70&lt;EDATE(K$9,-6),K$9&lt;C70),1,0)))</f>
        <v>0</v>
      </c>
      <c r="AC70" s="3">
        <f>IF(OR(VLOOKUP(D71,Tabelle4!K$1:L$6,2,FALSE)=I$16,VLOOKUP(D71,Tabelle4!K$1:L$6,2,FALSE)=VLOOKUP($D$5,Tabelle3!$A$2:$H$100,3,FALSE)),0,1)</f>
        <v>1</v>
      </c>
    </row>
    <row r="71" spans="1:29" ht="10.5" customHeight="1" thickBot="1" x14ac:dyDescent="0.25">
      <c r="A71" s="163"/>
      <c r="B71" s="165"/>
      <c r="C71" s="167"/>
      <c r="D71" s="164" t="s">
        <v>22</v>
      </c>
      <c r="E71" s="164"/>
      <c r="F71" s="164"/>
      <c r="G71" s="268" t="s">
        <v>22</v>
      </c>
      <c r="H71" s="269"/>
      <c r="I71" s="97"/>
      <c r="J71" s="98"/>
      <c r="K71" s="84"/>
      <c r="L71" s="149"/>
      <c r="M71" s="85" t="str">
        <f>IF(M70="","","€ je km")</f>
        <v/>
      </c>
      <c r="N71" s="86"/>
      <c r="O71" s="158"/>
      <c r="P71" s="159"/>
      <c r="Q71" s="87"/>
      <c r="R71" s="88"/>
      <c r="S71" s="157"/>
      <c r="T71" s="155"/>
      <c r="U71" s="151"/>
      <c r="V71" s="161"/>
      <c r="W71" s="82"/>
      <c r="X71" s="81"/>
      <c r="Y71" s="81">
        <f>VLOOKUP(D71,Tabelle4!K$1:L$5,2,FALSE)</f>
        <v>0</v>
      </c>
      <c r="Z71" s="81"/>
      <c r="AA71" s="82"/>
      <c r="AB71" s="82"/>
    </row>
    <row r="72" spans="1:29" ht="10.5" customHeight="1" x14ac:dyDescent="0.2">
      <c r="A72" s="163">
        <v>25</v>
      </c>
      <c r="B72" s="165" t="str">
        <f>IF(C72="","---",(IF(WEEKDAY(C72,2)=1,"Mo",(IF(WEEKDAY(C72,2)=2,"Di",(IF(WEEKDAY(C72,2)=3,"Mi",(IF(WEEKDAY(C72,2)=4,"Do",(IF(WEEKDAY(C72,2)=5,"Fr",(IF(WEEKDAY(C72,2)=6,"Sa","So")))))))))))))</f>
        <v>---</v>
      </c>
      <c r="C72" s="166"/>
      <c r="D72" s="168" t="s">
        <v>22</v>
      </c>
      <c r="E72" s="168"/>
      <c r="F72" s="168"/>
      <c r="G72" s="112" t="s">
        <v>121</v>
      </c>
      <c r="H72" s="113" t="str">
        <f>IF(AND(D72=Tabelle4!C$2,D73=Tabelle4!K$2),F$9,IF(AND(D72=Tabelle4!C$4,D73=Tabelle4!K$2),F$10,IF(AND(D72=Tabelle4!C$2,D73=Tabelle4!K$4),F$11,IF(AND(D72=Tabelle4!C$4,D73=Tabelle4!K$4),F$12,IF(AND(D72=Tabelle4!C$5,D73=Tabelle4!K$2),F$13,IF(OR(D72=Tabelle4!C$6,D73=Tabelle4!K$5),"bitte angeben",IF(OR(AND(D72=Tabelle4!C$2,D73=Tabelle4!K$3),AND(D73=Tabelle4!C$2,D72=Tabelle4!K$3)),"keine Abrechn.","wird ausgefüllt")))))))</f>
        <v>wird ausgefüllt</v>
      </c>
      <c r="I72" s="152" t="s">
        <v>22</v>
      </c>
      <c r="J72" s="153"/>
      <c r="K72" s="111"/>
      <c r="L72" s="148" t="str">
        <f>IF(OR(H72="bitte angeben",H72="wird ausgefüllt",H72="keine Abrechn."),"",IF(G73="hin und zurück",ROUNDUP(2*IF(Y72=0,IF(OR(D72=Tabelle4!C$4,D73=Tabelle4!K$5),H72,MIN(F$10,H72)),H72),0),IF(OR(G73="nur hin",G73="nur zurück"),ROUNDUP(IF(Y72=0,IF(OR(D72=Tabelle4!C$4,D73=Tabelle4!K$5),H72,MIN(F$10,H72)),H72),0),"")))</f>
        <v/>
      </c>
      <c r="M72" s="83" t="str">
        <f>IF(OR(G72=Tabelle4!A$12,G72=Tabelle4!A$13,G72=Tabelle4!A$16),"",IF(G72=Tabelle4!A$14,0.01, IF(G72=Tabelle4!A$15,IF(O$16="ja",0.125,0.08),0)))</f>
        <v/>
      </c>
      <c r="N72" s="170"/>
      <c r="O72" s="171"/>
      <c r="P72" s="172"/>
      <c r="Q72" s="91"/>
      <c r="R72" s="92"/>
      <c r="S72" s="156" t="str">
        <f>IF(X72=1,"1","")&amp;IF(Z72=1,"2","")&amp;IF(AB72=1,"3","")</f>
        <v/>
      </c>
      <c r="T72" s="154" t="str">
        <f>IF(W72=0,"---",(IF(AND(L72&lt;&gt;"",M72&lt;&gt;""),M72,0)*IF(N73="m",L72-O73,IF(L72&lt;&gt;"",L72,0))+ IF(OR(N73="", N73="m"),0,IF(AND(O73&lt;=L72,N72&lt;&gt;""),O73,0)*0.01*N73)
+R72*0.5)*W72*AA72*IF($A$15="Die obigen Angaben in den Zeilen 6 bis 11 sind noch unvollständig",0,1))</f>
        <v>---</v>
      </c>
      <c r="U72" s="150" t="str">
        <f>IF(OR(B72="---",D72="bitte auswählen",D73="bitte auswählen",I72="bitte auswählen"),"---",IF($A$16="Die obigen Angaben in den Zeilen 6 bis 11 sind noch unvollständig",0,1)*AA72*AC72*W72*IF(AND(K72&lt;&gt;"",K73&lt;&gt;""),1,0)*IF(I73=Tabelle4!D$14,IF(X$11-K72&lt;8/24,0,IF(X$11-K72&lt;14/24,3,6))+IF(K73-X$12&lt;8/24,0,IF(K73-X$12&lt;14/24,3,6))+MIN(MAX(20,J73),80)*0.5,IF(K73-K72&lt;8/24,0,IF(K73-K72&lt;14/24,3,6))))</f>
        <v>---</v>
      </c>
      <c r="V72" s="160" t="str">
        <f>IF(AND(T72="---",U72="---"),"---",IF(T72&lt;&gt;"---",T72,0)+IF(U72&lt;&gt;"---",U72,0))</f>
        <v>---</v>
      </c>
      <c r="W72" s="82">
        <f>IF(OR(B72="---",D73="bitte auswählen",I72="bitte auswählen",AND(H72="",Q72="",OR(K72=0,K73=0))),0,1)</f>
        <v>0</v>
      </c>
      <c r="X72" s="81">
        <f>IF(AND(B72="---",D73="bitte auswählen",I72="bitte auswählen"),0,IF(OR(B72="---",D72="bitte auswählen",I72="bitte auswählen",AND(H72="",Q72="",OR(K72=0,K73=0))),1,0))</f>
        <v>0</v>
      </c>
      <c r="Y72" s="80">
        <f>IF(Y73=I$16,IF(D72&lt;&gt;Tabelle4!C$4,0,1),1)</f>
        <v>1</v>
      </c>
      <c r="Z72" s="81">
        <f>IF(Y73=I$16,IF(D72&lt;&gt;Tabelle4!C$4,1,0),0)</f>
        <v>0</v>
      </c>
      <c r="AA72" s="89">
        <f>IF(C72="",1,IF(K$9="bitte angeben",0,IF(OR(C72&lt;EDATE(K$9,-6),K$9&lt;C72),0,1)))</f>
        <v>1</v>
      </c>
      <c r="AB72" s="90">
        <f>IF(C72="",0,IF(K$9="bitte angeben",1,IF(OR(C72&lt;EDATE(K$9,-6),K$9&lt;C72),1,0)))</f>
        <v>0</v>
      </c>
      <c r="AC72" s="3">
        <f>IF(OR(VLOOKUP(D73,Tabelle4!K$1:L$6,2,FALSE)=I$16,VLOOKUP(D73,Tabelle4!K$1:L$6,2,FALSE)=VLOOKUP($D$5,Tabelle3!$A$2:$H$100,3,FALSE)),0,1)</f>
        <v>1</v>
      </c>
    </row>
    <row r="73" spans="1:29" ht="10.5" customHeight="1" thickBot="1" x14ac:dyDescent="0.25">
      <c r="A73" s="163"/>
      <c r="B73" s="165"/>
      <c r="C73" s="167"/>
      <c r="D73" s="164" t="s">
        <v>22</v>
      </c>
      <c r="E73" s="164"/>
      <c r="F73" s="164"/>
      <c r="G73" s="268" t="s">
        <v>22</v>
      </c>
      <c r="H73" s="269"/>
      <c r="I73" s="97"/>
      <c r="J73" s="98"/>
      <c r="K73" s="84"/>
      <c r="L73" s="149"/>
      <c r="M73" s="85" t="str">
        <f>IF(M72="","","€ je km")</f>
        <v/>
      </c>
      <c r="N73" s="86"/>
      <c r="O73" s="158"/>
      <c r="P73" s="159"/>
      <c r="Q73" s="87"/>
      <c r="R73" s="88"/>
      <c r="S73" s="157"/>
      <c r="T73" s="155"/>
      <c r="U73" s="151"/>
      <c r="V73" s="161"/>
      <c r="W73" s="82"/>
      <c r="X73" s="81"/>
      <c r="Y73" s="81">
        <f>VLOOKUP(D73,Tabelle4!K$1:L$5,2,FALSE)</f>
        <v>0</v>
      </c>
      <c r="Z73" s="81"/>
      <c r="AA73" s="82"/>
      <c r="AB73" s="82"/>
    </row>
    <row r="74" spans="1:29" ht="10.5" customHeight="1" x14ac:dyDescent="0.2">
      <c r="A74" s="163">
        <v>26</v>
      </c>
      <c r="B74" s="165" t="str">
        <f>IF(C74="","---",(IF(WEEKDAY(C74,2)=1,"Mo",(IF(WEEKDAY(C74,2)=2,"Di",(IF(WEEKDAY(C74,2)=3,"Mi",(IF(WEEKDAY(C74,2)=4,"Do",(IF(WEEKDAY(C74,2)=5,"Fr",(IF(WEEKDAY(C74,2)=6,"Sa","So")))))))))))))</f>
        <v>---</v>
      </c>
      <c r="C74" s="166"/>
      <c r="D74" s="168" t="s">
        <v>22</v>
      </c>
      <c r="E74" s="168"/>
      <c r="F74" s="168"/>
      <c r="G74" s="112" t="s">
        <v>121</v>
      </c>
      <c r="H74" s="113" t="str">
        <f>IF(AND(D74=Tabelle4!C$2,D75=Tabelle4!K$2),F$9,IF(AND(D74=Tabelle4!C$4,D75=Tabelle4!K$2),F$10,IF(AND(D74=Tabelle4!C$2,D75=Tabelle4!K$4),F$11,IF(AND(D74=Tabelle4!C$4,D75=Tabelle4!K$4),F$12,IF(AND(D74=Tabelle4!C$5,D75=Tabelle4!K$2),F$13,IF(OR(D74=Tabelle4!C$6,D75=Tabelle4!K$5),"bitte angeben",IF(OR(AND(D74=Tabelle4!C$2,D75=Tabelle4!K$3),AND(D75=Tabelle4!C$2,D74=Tabelle4!K$3)),"keine Abrechn.","wird ausgefüllt")))))))</f>
        <v>wird ausgefüllt</v>
      </c>
      <c r="I74" s="152" t="s">
        <v>22</v>
      </c>
      <c r="J74" s="153"/>
      <c r="K74" s="111"/>
      <c r="L74" s="148" t="str">
        <f>IF(OR(H74="bitte angeben",H74="wird ausgefüllt",H74="keine Abrechn."),"",IF(G75="hin und zurück",ROUNDUP(2*IF(Y74=0,IF(OR(D74=Tabelle4!C$4,D75=Tabelle4!K$5),H74,MIN(F$10,H74)),H74),0),IF(OR(G75="nur hin",G75="nur zurück"),ROUNDUP(IF(Y74=0,IF(OR(D74=Tabelle4!C$4,D75=Tabelle4!K$5),H74,MIN(F$10,H74)),H74),0),"")))</f>
        <v/>
      </c>
      <c r="M74" s="83" t="str">
        <f>IF(OR(G74=Tabelle4!A$12,G74=Tabelle4!A$13,G74=Tabelle4!A$16),"",IF(G74=Tabelle4!A$14,0.01, IF(G74=Tabelle4!A$15,IF(O$16="ja",0.125,0.08),0)))</f>
        <v/>
      </c>
      <c r="N74" s="170"/>
      <c r="O74" s="171"/>
      <c r="P74" s="172"/>
      <c r="Q74" s="91"/>
      <c r="R74" s="92"/>
      <c r="S74" s="156" t="str">
        <f>IF(X74=1,"1","")&amp;IF(Z74=1,"2","")&amp;IF(AB74=1,"3","")</f>
        <v/>
      </c>
      <c r="T74" s="154" t="str">
        <f>IF(W74=0,"---",(IF(AND(L74&lt;&gt;"",M74&lt;&gt;""),M74,0)*IF(N75="m",L74-O75,IF(L74&lt;&gt;"",L74,0))+ IF(OR(N75="", N75="m"),0,IF(AND(O75&lt;=L74,N74&lt;&gt;""),O75,0)*0.01*N75)
+R74*0.5)*W74*AA74*IF($A$15="Die obigen Angaben in den Zeilen 6 bis 11 sind noch unvollständig",0,1))</f>
        <v>---</v>
      </c>
      <c r="U74" s="150" t="str">
        <f>IF(OR(B74="---",D74="bitte auswählen",D75="bitte auswählen",I74="bitte auswählen"),"---",IF($A$16="Die obigen Angaben in den Zeilen 6 bis 11 sind noch unvollständig",0,1)*AA74*AC74*W74*IF(AND(K74&lt;&gt;"",K75&lt;&gt;""),1,0)*IF(I75=Tabelle4!D$14,IF(X$11-K74&lt;8/24,0,IF(X$11-K74&lt;14/24,3,6))+IF(K75-X$12&lt;8/24,0,IF(K75-X$12&lt;14/24,3,6))+MIN(MAX(20,J75),80)*0.5,IF(K75-K74&lt;8/24,0,IF(K75-K74&lt;14/24,3,6))))</f>
        <v>---</v>
      </c>
      <c r="V74" s="160" t="str">
        <f>IF(AND(T74="---",U74="---"),"---",IF(T74&lt;&gt;"---",T74,0)+IF(U74&lt;&gt;"---",U74,0))</f>
        <v>---</v>
      </c>
      <c r="W74" s="82">
        <f>IF(OR(B74="---",D75="bitte auswählen",I74="bitte auswählen",AND(H74="",Q74="",OR(K74=0,K75=0))),0,1)</f>
        <v>0</v>
      </c>
      <c r="X74" s="81">
        <f>IF(AND(B74="---",D75="bitte auswählen",I74="bitte auswählen"),0,IF(OR(B74="---",D74="bitte auswählen",I74="bitte auswählen",AND(H74="",Q74="",OR(K74=0,K75=0))),1,0))</f>
        <v>0</v>
      </c>
      <c r="Y74" s="80">
        <f>IF(Y75=I$16,IF(D74&lt;&gt;Tabelle4!C$4,0,1),1)</f>
        <v>1</v>
      </c>
      <c r="Z74" s="81">
        <f>IF(Y75=I$16,IF(D74&lt;&gt;Tabelle4!C$4,1,0),0)</f>
        <v>0</v>
      </c>
      <c r="AA74" s="89">
        <f>IF(C74="",1,IF(K$9="bitte angeben",0,IF(OR(C74&lt;EDATE(K$9,-6),K$9&lt;C74),0,1)))</f>
        <v>1</v>
      </c>
      <c r="AB74" s="90">
        <f>IF(C74="",0,IF(K$9="bitte angeben",1,IF(OR(C74&lt;EDATE(K$9,-6),K$9&lt;C74),1,0)))</f>
        <v>0</v>
      </c>
      <c r="AC74" s="3">
        <f>IF(OR(VLOOKUP(D75,Tabelle4!K$1:L$6,2,FALSE)=I$16,VLOOKUP(D75,Tabelle4!K$1:L$6,2,FALSE)=VLOOKUP($D$5,Tabelle3!$A$2:$H$100,3,FALSE)),0,1)</f>
        <v>1</v>
      </c>
    </row>
    <row r="75" spans="1:29" ht="10.5" customHeight="1" thickBot="1" x14ac:dyDescent="0.25">
      <c r="A75" s="163"/>
      <c r="B75" s="165"/>
      <c r="C75" s="167"/>
      <c r="D75" s="164" t="s">
        <v>22</v>
      </c>
      <c r="E75" s="164"/>
      <c r="F75" s="164"/>
      <c r="G75" s="268" t="s">
        <v>22</v>
      </c>
      <c r="H75" s="269"/>
      <c r="I75" s="97"/>
      <c r="J75" s="98"/>
      <c r="K75" s="84"/>
      <c r="L75" s="149"/>
      <c r="M75" s="85" t="str">
        <f>IF(M74="","","€ je km")</f>
        <v/>
      </c>
      <c r="N75" s="86"/>
      <c r="O75" s="158"/>
      <c r="P75" s="159"/>
      <c r="Q75" s="87"/>
      <c r="R75" s="88"/>
      <c r="S75" s="157"/>
      <c r="T75" s="155"/>
      <c r="U75" s="151"/>
      <c r="V75" s="161"/>
      <c r="W75" s="82"/>
      <c r="X75" s="81"/>
      <c r="Y75" s="81">
        <f>VLOOKUP(D75,Tabelle4!K$1:L$5,2,FALSE)</f>
        <v>0</v>
      </c>
      <c r="Z75" s="81"/>
      <c r="AA75" s="82"/>
      <c r="AB75" s="82"/>
    </row>
    <row r="76" spans="1:29" ht="10.5" customHeight="1" x14ac:dyDescent="0.2">
      <c r="A76" s="163">
        <v>27</v>
      </c>
      <c r="B76" s="165" t="str">
        <f>IF(C76="","---",(IF(WEEKDAY(C76,2)=1,"Mo",(IF(WEEKDAY(C76,2)=2,"Di",(IF(WEEKDAY(C76,2)=3,"Mi",(IF(WEEKDAY(C76,2)=4,"Do",(IF(WEEKDAY(C76,2)=5,"Fr",(IF(WEEKDAY(C76,2)=6,"Sa","So")))))))))))))</f>
        <v>---</v>
      </c>
      <c r="C76" s="166"/>
      <c r="D76" s="168" t="s">
        <v>22</v>
      </c>
      <c r="E76" s="168"/>
      <c r="F76" s="168"/>
      <c r="G76" s="112" t="s">
        <v>121</v>
      </c>
      <c r="H76" s="113" t="str">
        <f>IF(AND(D76=Tabelle4!C$2,D77=Tabelle4!K$2),F$9,IF(AND(D76=Tabelle4!C$4,D77=Tabelle4!K$2),F$10,IF(AND(D76=Tabelle4!C$2,D77=Tabelle4!K$4),F$11,IF(AND(D76=Tabelle4!C$4,D77=Tabelle4!K$4),F$12,IF(AND(D76=Tabelle4!C$5,D77=Tabelle4!K$2),F$13,IF(OR(D76=Tabelle4!C$6,D77=Tabelle4!K$5),"bitte angeben",IF(OR(AND(D76=Tabelle4!C$2,D77=Tabelle4!K$3),AND(D77=Tabelle4!C$2,D76=Tabelle4!K$3)),"keine Abrechn.","wird ausgefüllt")))))))</f>
        <v>wird ausgefüllt</v>
      </c>
      <c r="I76" s="152" t="s">
        <v>22</v>
      </c>
      <c r="J76" s="153"/>
      <c r="K76" s="111"/>
      <c r="L76" s="148" t="str">
        <f>IF(OR(H76="bitte angeben",H76="wird ausgefüllt",H76="keine Abrechn."),"",IF(G77="hin und zurück",ROUNDUP(2*IF(Y76=0,IF(OR(D76=Tabelle4!C$4,D77=Tabelle4!K$5),H76,MIN(F$10,H76)),H76),0),IF(OR(G77="nur hin",G77="nur zurück"),ROUNDUP(IF(Y76=0,IF(OR(D76=Tabelle4!C$4,D77=Tabelle4!K$5),H76,MIN(F$10,H76)),H76),0),"")))</f>
        <v/>
      </c>
      <c r="M76" s="83" t="str">
        <f>IF(OR(G76=Tabelle4!A$12,G76=Tabelle4!A$13,G76=Tabelle4!A$16),"",IF(G76=Tabelle4!A$14,0.01, IF(G76=Tabelle4!A$15,IF(O$16="ja",0.125,0.08),0)))</f>
        <v/>
      </c>
      <c r="N76" s="170"/>
      <c r="O76" s="171"/>
      <c r="P76" s="172"/>
      <c r="Q76" s="91"/>
      <c r="R76" s="92"/>
      <c r="S76" s="156" t="str">
        <f>IF(X76=1,"1","")&amp;IF(Z76=1,"2","")&amp;IF(AB76=1,"3","")</f>
        <v/>
      </c>
      <c r="T76" s="154" t="str">
        <f>IF(W76=0,"---",(IF(AND(L76&lt;&gt;"",M76&lt;&gt;""),M76,0)*IF(N77="m",L76-O77,IF(L76&lt;&gt;"",L76,0))+ IF(OR(N77="", N77="m"),0,IF(AND(O77&lt;=L76,N76&lt;&gt;""),O77,0)*0.01*N77)
+R76*0.5)*W76*AA76*IF($A$15="Die obigen Angaben in den Zeilen 6 bis 11 sind noch unvollständig",0,1))</f>
        <v>---</v>
      </c>
      <c r="U76" s="150" t="str">
        <f>IF(OR(B76="---",D76="bitte auswählen",D77="bitte auswählen",I76="bitte auswählen"),"---",IF($A$16="Die obigen Angaben in den Zeilen 6 bis 11 sind noch unvollständig",0,1)*AA76*AC76*W76*IF(AND(K76&lt;&gt;"",K77&lt;&gt;""),1,0)*IF(I77=Tabelle4!D$14,IF(X$11-K76&lt;8/24,0,IF(X$11-K76&lt;14/24,3,6))+IF(K77-X$12&lt;8/24,0,IF(K77-X$12&lt;14/24,3,6))+MIN(MAX(20,J77),80)*0.5,IF(K77-K76&lt;8/24,0,IF(K77-K76&lt;14/24,3,6))))</f>
        <v>---</v>
      </c>
      <c r="V76" s="160" t="str">
        <f>IF(AND(T76="---",U76="---"),"---",IF(T76&lt;&gt;"---",T76,0)+IF(U76&lt;&gt;"---",U76,0))</f>
        <v>---</v>
      </c>
      <c r="W76" s="82">
        <f>IF(OR(B76="---",D77="bitte auswählen",I76="bitte auswählen",AND(H76="",Q76="",OR(K76=0,K77=0))),0,1)</f>
        <v>0</v>
      </c>
      <c r="X76" s="81">
        <f>IF(AND(B76="---",D77="bitte auswählen",I76="bitte auswählen"),0,IF(OR(B76="---",D76="bitte auswählen",I76="bitte auswählen",AND(H76="",Q76="",OR(K76=0,K77=0))),1,0))</f>
        <v>0</v>
      </c>
      <c r="Y76" s="80">
        <f>IF(Y77=I$16,IF(D76&lt;&gt;Tabelle4!C$4,0,1),1)</f>
        <v>1</v>
      </c>
      <c r="Z76" s="81">
        <f>IF(Y77=I$16,IF(D76&lt;&gt;Tabelle4!C$4,1,0),0)</f>
        <v>0</v>
      </c>
      <c r="AA76" s="89">
        <f>IF(C76="",1,IF(K$9="bitte angeben",0,IF(OR(C76&lt;EDATE(K$9,-6),K$9&lt;C76),0,1)))</f>
        <v>1</v>
      </c>
      <c r="AB76" s="90">
        <f>IF(C76="",0,IF(K$9="bitte angeben",1,IF(OR(C76&lt;EDATE(K$9,-6),K$9&lt;C76),1,0)))</f>
        <v>0</v>
      </c>
      <c r="AC76" s="3">
        <f>IF(OR(VLOOKUP(D77,Tabelle4!K$1:L$6,2,FALSE)=I$16,VLOOKUP(D77,Tabelle4!K$1:L$6,2,FALSE)=VLOOKUP($D$5,Tabelle3!$A$2:$H$100,3,FALSE)),0,1)</f>
        <v>1</v>
      </c>
    </row>
    <row r="77" spans="1:29" ht="10.5" customHeight="1" thickBot="1" x14ac:dyDescent="0.25">
      <c r="A77" s="163"/>
      <c r="B77" s="165"/>
      <c r="C77" s="167"/>
      <c r="D77" s="164" t="s">
        <v>22</v>
      </c>
      <c r="E77" s="164"/>
      <c r="F77" s="164"/>
      <c r="G77" s="268" t="s">
        <v>22</v>
      </c>
      <c r="H77" s="269"/>
      <c r="I77" s="97"/>
      <c r="J77" s="98"/>
      <c r="K77" s="84"/>
      <c r="L77" s="149"/>
      <c r="M77" s="85" t="str">
        <f>IF(M76="","","€ je km")</f>
        <v/>
      </c>
      <c r="N77" s="86"/>
      <c r="O77" s="158"/>
      <c r="P77" s="159"/>
      <c r="Q77" s="87"/>
      <c r="R77" s="88"/>
      <c r="S77" s="157"/>
      <c r="T77" s="155"/>
      <c r="U77" s="151"/>
      <c r="V77" s="161"/>
      <c r="W77" s="82"/>
      <c r="X77" s="81"/>
      <c r="Y77" s="81">
        <f>VLOOKUP(D77,Tabelle4!K$1:L$5,2,FALSE)</f>
        <v>0</v>
      </c>
      <c r="Z77" s="81"/>
      <c r="AA77" s="82"/>
      <c r="AB77" s="82"/>
    </row>
    <row r="78" spans="1:29" ht="10.5" customHeight="1" x14ac:dyDescent="0.2">
      <c r="A78" s="163">
        <v>28</v>
      </c>
      <c r="B78" s="165" t="str">
        <f>IF(C78="","---",(IF(WEEKDAY(C78,2)=1,"Mo",(IF(WEEKDAY(C78,2)=2,"Di",(IF(WEEKDAY(C78,2)=3,"Mi",(IF(WEEKDAY(C78,2)=4,"Do",(IF(WEEKDAY(C78,2)=5,"Fr",(IF(WEEKDAY(C78,2)=6,"Sa","So")))))))))))))</f>
        <v>---</v>
      </c>
      <c r="C78" s="166"/>
      <c r="D78" s="168" t="s">
        <v>22</v>
      </c>
      <c r="E78" s="168"/>
      <c r="F78" s="168"/>
      <c r="G78" s="112" t="s">
        <v>121</v>
      </c>
      <c r="H78" s="113" t="str">
        <f>IF(AND(D78=Tabelle4!C$2,D79=Tabelle4!K$2),F$9,IF(AND(D78=Tabelle4!C$4,D79=Tabelle4!K$2),F$10,IF(AND(D78=Tabelle4!C$2,D79=Tabelle4!K$4),F$11,IF(AND(D78=Tabelle4!C$4,D79=Tabelle4!K$4),F$12,IF(AND(D78=Tabelle4!C$5,D79=Tabelle4!K$2),F$13,IF(OR(D78=Tabelle4!C$6,D79=Tabelle4!K$5),"bitte angeben",IF(OR(AND(D78=Tabelle4!C$2,D79=Tabelle4!K$3),AND(D79=Tabelle4!C$2,D78=Tabelle4!K$3)),"keine Abrechn.","wird ausgefüllt")))))))</f>
        <v>wird ausgefüllt</v>
      </c>
      <c r="I78" s="152" t="s">
        <v>22</v>
      </c>
      <c r="J78" s="153"/>
      <c r="K78" s="111"/>
      <c r="L78" s="148" t="str">
        <f>IF(OR(H78="bitte angeben",H78="wird ausgefüllt",H78="keine Abrechn."),"",IF(G79="hin und zurück",ROUNDUP(2*IF(Y78=0,IF(OR(D78=Tabelle4!C$4,D79=Tabelle4!K$5),H78,MIN(F$10,H78)),H78),0),IF(OR(G79="nur hin",G79="nur zurück"),ROUNDUP(IF(Y78=0,IF(OR(D78=Tabelle4!C$4,D79=Tabelle4!K$5),H78,MIN(F$10,H78)),H78),0),"")))</f>
        <v/>
      </c>
      <c r="M78" s="83" t="str">
        <f>IF(OR(G78=Tabelle4!A$12,G78=Tabelle4!A$13,G78=Tabelle4!A$16),"",IF(G78=Tabelle4!A$14,0.01, IF(G78=Tabelle4!A$15,IF(O$16="ja",0.125,0.08),0)))</f>
        <v/>
      </c>
      <c r="N78" s="170"/>
      <c r="O78" s="171"/>
      <c r="P78" s="172"/>
      <c r="Q78" s="91"/>
      <c r="R78" s="92"/>
      <c r="S78" s="156" t="str">
        <f>IF(X78=1,"1","")&amp;IF(Z78=1,"2","")&amp;IF(AB78=1,"3","")</f>
        <v/>
      </c>
      <c r="T78" s="154" t="str">
        <f>IF(W78=0,"---",(IF(AND(L78&lt;&gt;"",M78&lt;&gt;""),M78,0)*IF(N79="m",L78-O79,IF(L78&lt;&gt;"",L78,0))+ IF(OR(N79="", N79="m"),0,IF(AND(O79&lt;=L78,N78&lt;&gt;""),O79,0)*0.01*N79)
+R78*0.5)*W78*AA78*IF($A$15="Die obigen Angaben in den Zeilen 6 bis 11 sind noch unvollständig",0,1))</f>
        <v>---</v>
      </c>
      <c r="U78" s="150" t="str">
        <f>IF(OR(B78="---",D78="bitte auswählen",D79="bitte auswählen",I78="bitte auswählen"),"---",IF($A$16="Die obigen Angaben in den Zeilen 6 bis 11 sind noch unvollständig",0,1)*AA78*AC78*W78*IF(AND(K78&lt;&gt;"",K79&lt;&gt;""),1,0)*IF(I79=Tabelle4!D$14,IF(X$11-K78&lt;8/24,0,IF(X$11-K78&lt;14/24,3,6))+IF(K79-X$12&lt;8/24,0,IF(K79-X$12&lt;14/24,3,6))+MIN(MAX(20,J79),80)*0.5,IF(K79-K78&lt;8/24,0,IF(K79-K78&lt;14/24,3,6))))</f>
        <v>---</v>
      </c>
      <c r="V78" s="160" t="str">
        <f>IF(AND(T78="---",U78="---"),"---",IF(T78&lt;&gt;"---",T78,0)+IF(U78&lt;&gt;"---",U78,0))</f>
        <v>---</v>
      </c>
      <c r="W78" s="82">
        <f>IF(OR(B78="---",D79="bitte auswählen",I78="bitte auswählen",AND(H78="",Q78="",OR(K78=0,K79=0))),0,1)</f>
        <v>0</v>
      </c>
      <c r="X78" s="81">
        <f>IF(AND(B78="---",D79="bitte auswählen",I78="bitte auswählen"),0,IF(OR(B78="---",D78="bitte auswählen",I78="bitte auswählen",AND(H78="",Q78="",OR(K78=0,K79=0))),1,0))</f>
        <v>0</v>
      </c>
      <c r="Y78" s="80">
        <f>IF(Y79=I$16,IF(D78&lt;&gt;Tabelle4!C$4,0,1),1)</f>
        <v>1</v>
      </c>
      <c r="Z78" s="81">
        <f>IF(Y79=I$16,IF(D78&lt;&gt;Tabelle4!C$4,1,0),0)</f>
        <v>0</v>
      </c>
      <c r="AA78" s="89">
        <f>IF(C78="",1,IF(K$9="bitte angeben",0,IF(OR(C78&lt;EDATE(K$9,-6),K$9&lt;C78),0,1)))</f>
        <v>1</v>
      </c>
      <c r="AB78" s="90">
        <f>IF(C78="",0,IF(K$9="bitte angeben",1,IF(OR(C78&lt;EDATE(K$9,-6),K$9&lt;C78),1,0)))</f>
        <v>0</v>
      </c>
      <c r="AC78" s="3">
        <f>IF(OR(VLOOKUP(D79,Tabelle4!K$1:L$6,2,FALSE)=I$16,VLOOKUP(D79,Tabelle4!K$1:L$6,2,FALSE)=VLOOKUP($D$5,Tabelle3!$A$2:$H$100,3,FALSE)),0,1)</f>
        <v>1</v>
      </c>
    </row>
    <row r="79" spans="1:29" ht="10.5" customHeight="1" thickBot="1" x14ac:dyDescent="0.25">
      <c r="A79" s="163"/>
      <c r="B79" s="165"/>
      <c r="C79" s="167"/>
      <c r="D79" s="164" t="s">
        <v>22</v>
      </c>
      <c r="E79" s="164"/>
      <c r="F79" s="164"/>
      <c r="G79" s="268" t="s">
        <v>22</v>
      </c>
      <c r="H79" s="269"/>
      <c r="I79" s="97"/>
      <c r="J79" s="98"/>
      <c r="K79" s="84"/>
      <c r="L79" s="149"/>
      <c r="M79" s="85" t="str">
        <f>IF(M78="","","€ je km")</f>
        <v/>
      </c>
      <c r="N79" s="86"/>
      <c r="O79" s="158"/>
      <c r="P79" s="159"/>
      <c r="Q79" s="87"/>
      <c r="R79" s="88"/>
      <c r="S79" s="157"/>
      <c r="T79" s="155"/>
      <c r="U79" s="151"/>
      <c r="V79" s="161"/>
      <c r="W79" s="82"/>
      <c r="X79" s="81"/>
      <c r="Y79" s="81">
        <f>VLOOKUP(D79,Tabelle4!K$1:L$5,2,FALSE)</f>
        <v>0</v>
      </c>
      <c r="Z79" s="81"/>
      <c r="AA79" s="82"/>
      <c r="AB79" s="82"/>
    </row>
    <row r="80" spans="1:29" ht="10.5" customHeight="1" x14ac:dyDescent="0.2">
      <c r="A80" s="163">
        <v>29</v>
      </c>
      <c r="B80" s="165" t="str">
        <f>IF(C80="","---",(IF(WEEKDAY(C80,2)=1,"Mo",(IF(WEEKDAY(C80,2)=2,"Di",(IF(WEEKDAY(C80,2)=3,"Mi",(IF(WEEKDAY(C80,2)=4,"Do",(IF(WEEKDAY(C80,2)=5,"Fr",(IF(WEEKDAY(C80,2)=6,"Sa","So")))))))))))))</f>
        <v>---</v>
      </c>
      <c r="C80" s="166"/>
      <c r="D80" s="168" t="s">
        <v>22</v>
      </c>
      <c r="E80" s="168"/>
      <c r="F80" s="168"/>
      <c r="G80" s="112" t="s">
        <v>121</v>
      </c>
      <c r="H80" s="113" t="str">
        <f>IF(AND(D80=Tabelle4!C$2,D81=Tabelle4!K$2),F$9,IF(AND(D80=Tabelle4!C$4,D81=Tabelle4!K$2),F$10,IF(AND(D80=Tabelle4!C$2,D81=Tabelle4!K$4),F$11,IF(AND(D80=Tabelle4!C$4,D81=Tabelle4!K$4),F$12,IF(AND(D80=Tabelle4!C$5,D81=Tabelle4!K$2),F$13,IF(OR(D80=Tabelle4!C$6,D81=Tabelle4!K$5),"bitte angeben",IF(OR(AND(D80=Tabelle4!C$2,D81=Tabelle4!K$3),AND(D81=Tabelle4!C$2,D80=Tabelle4!K$3)),"keine Abrechn.","wird ausgefüllt")))))))</f>
        <v>wird ausgefüllt</v>
      </c>
      <c r="I80" s="152" t="s">
        <v>22</v>
      </c>
      <c r="J80" s="153"/>
      <c r="K80" s="111"/>
      <c r="L80" s="148" t="str">
        <f>IF(OR(H80="bitte angeben",H80="wird ausgefüllt",H80="keine Abrechn."),"",IF(G81="hin und zurück",ROUNDUP(2*IF(Y80=0,IF(OR(D80=Tabelle4!C$4,D81=Tabelle4!K$5),H80,MIN(F$10,H80)),H80),0),IF(OR(G81="nur hin",G81="nur zurück"),ROUNDUP(IF(Y80=0,IF(OR(D80=Tabelle4!C$4,D81=Tabelle4!K$5),H80,MIN(F$10,H80)),H80),0),"")))</f>
        <v/>
      </c>
      <c r="M80" s="83" t="str">
        <f>IF(OR(G80=Tabelle4!A$12,G80=Tabelle4!A$13,G80=Tabelle4!A$16),"",IF(G80=Tabelle4!A$14,0.01, IF(G80=Tabelle4!A$15,IF(O$16="ja",0.125,0.08),0)))</f>
        <v/>
      </c>
      <c r="N80" s="170"/>
      <c r="O80" s="171"/>
      <c r="P80" s="172"/>
      <c r="Q80" s="91"/>
      <c r="R80" s="92"/>
      <c r="S80" s="156" t="str">
        <f>IF(X80=1,"1","")&amp;IF(Z80=1,"2","")&amp;IF(AB80=1,"3","")</f>
        <v/>
      </c>
      <c r="T80" s="154" t="str">
        <f>IF(W80=0,"---",(IF(AND(L80&lt;&gt;"",M80&lt;&gt;""),M80,0)*IF(N81="m",L80-O81,IF(L80&lt;&gt;"",L80,0))+ IF(OR(N81="", N81="m"),0,IF(AND(O81&lt;=L80,N80&lt;&gt;""),O81,0)*0.01*N81)
+R80*0.5)*W80*AA80*IF($A$15="Die obigen Angaben in den Zeilen 6 bis 11 sind noch unvollständig",0,1))</f>
        <v>---</v>
      </c>
      <c r="U80" s="150" t="str">
        <f>IF(OR(B80="---",D80="bitte auswählen",D81="bitte auswählen",I80="bitte auswählen"),"---",IF($A$16="Die obigen Angaben in den Zeilen 6 bis 11 sind noch unvollständig",0,1)*AA80*AC80*W80*IF(AND(K80&lt;&gt;"",K81&lt;&gt;""),1,0)*IF(I81=Tabelle4!D$14,IF(X$11-K80&lt;8/24,0,IF(X$11-K80&lt;14/24,3,6))+IF(K81-X$12&lt;8/24,0,IF(K81-X$12&lt;14/24,3,6))+MIN(MAX(20,J81),80)*0.5,IF(K81-K80&lt;8/24,0,IF(K81-K80&lt;14/24,3,6))))</f>
        <v>---</v>
      </c>
      <c r="V80" s="160" t="str">
        <f>IF(AND(T80="---",U80="---"),"---",IF(T80&lt;&gt;"---",T80,0)+IF(U80&lt;&gt;"---",U80,0))</f>
        <v>---</v>
      </c>
      <c r="W80" s="82">
        <f>IF(OR(B80="---",D81="bitte auswählen",I80="bitte auswählen",AND(H80="",Q80="",OR(K80=0,K81=0))),0,1)</f>
        <v>0</v>
      </c>
      <c r="X80" s="81">
        <f>IF(AND(B80="---",D81="bitte auswählen",I80="bitte auswählen"),0,IF(OR(B80="---",D80="bitte auswählen",I80="bitte auswählen",AND(H80="",Q80="",OR(K80=0,K81=0))),1,0))</f>
        <v>0</v>
      </c>
      <c r="Y80" s="80">
        <f>IF(Y81=I$16,IF(D80&lt;&gt;Tabelle4!C$4,0,1),1)</f>
        <v>1</v>
      </c>
      <c r="Z80" s="81">
        <f>IF(Y81=I$16,IF(D80&lt;&gt;Tabelle4!C$4,1,0),0)</f>
        <v>0</v>
      </c>
      <c r="AA80" s="89">
        <f>IF(C80="",1,IF(K$9="bitte angeben",0,IF(OR(C80&lt;EDATE(K$9,-6),K$9&lt;C80),0,1)))</f>
        <v>1</v>
      </c>
      <c r="AB80" s="90">
        <f>IF(C80="",0,IF(K$9="bitte angeben",1,IF(OR(C80&lt;EDATE(K$9,-6),K$9&lt;C80),1,0)))</f>
        <v>0</v>
      </c>
      <c r="AC80" s="3">
        <f>IF(OR(VLOOKUP(D81,Tabelle4!K$1:L$6,2,FALSE)=I$16,VLOOKUP(D81,Tabelle4!K$1:L$6,2,FALSE)=VLOOKUP($D$5,Tabelle3!$A$2:$H$100,3,FALSE)),0,1)</f>
        <v>1</v>
      </c>
    </row>
    <row r="81" spans="1:29" ht="10.5" customHeight="1" thickBot="1" x14ac:dyDescent="0.25">
      <c r="A81" s="163"/>
      <c r="B81" s="165"/>
      <c r="C81" s="167"/>
      <c r="D81" s="164" t="s">
        <v>22</v>
      </c>
      <c r="E81" s="164"/>
      <c r="F81" s="164"/>
      <c r="G81" s="268" t="s">
        <v>22</v>
      </c>
      <c r="H81" s="269"/>
      <c r="I81" s="97"/>
      <c r="J81" s="98"/>
      <c r="K81" s="84"/>
      <c r="L81" s="149"/>
      <c r="M81" s="85" t="str">
        <f>IF(M80="","","€ je km")</f>
        <v/>
      </c>
      <c r="N81" s="86"/>
      <c r="O81" s="158"/>
      <c r="P81" s="159"/>
      <c r="Q81" s="87"/>
      <c r="R81" s="88"/>
      <c r="S81" s="157"/>
      <c r="T81" s="155"/>
      <c r="U81" s="151"/>
      <c r="V81" s="161"/>
      <c r="W81" s="82"/>
      <c r="X81" s="81"/>
      <c r="Y81" s="81">
        <f>VLOOKUP(D81,Tabelle4!K$1:L$5,2,FALSE)</f>
        <v>0</v>
      </c>
      <c r="Z81" s="81"/>
      <c r="AA81" s="82"/>
      <c r="AB81" s="82"/>
    </row>
    <row r="82" spans="1:29" ht="10.5" customHeight="1" x14ac:dyDescent="0.2">
      <c r="A82" s="163">
        <v>30</v>
      </c>
      <c r="B82" s="165" t="str">
        <f>IF(C82="","---",(IF(WEEKDAY(C82,2)=1,"Mo",(IF(WEEKDAY(C82,2)=2,"Di",(IF(WEEKDAY(C82,2)=3,"Mi",(IF(WEEKDAY(C82,2)=4,"Do",(IF(WEEKDAY(C82,2)=5,"Fr",(IF(WEEKDAY(C82,2)=6,"Sa","So")))))))))))))</f>
        <v>---</v>
      </c>
      <c r="C82" s="166"/>
      <c r="D82" s="168" t="s">
        <v>22</v>
      </c>
      <c r="E82" s="168"/>
      <c r="F82" s="168"/>
      <c r="G82" s="112" t="s">
        <v>121</v>
      </c>
      <c r="H82" s="113" t="str">
        <f>IF(AND(D82=Tabelle4!C$2,D83=Tabelle4!K$2),F$9,IF(AND(D82=Tabelle4!C$4,D83=Tabelle4!K$2),F$10,IF(AND(D82=Tabelle4!C$2,D83=Tabelle4!K$4),F$11,IF(AND(D82=Tabelle4!C$4,D83=Tabelle4!K$4),F$12,IF(AND(D82=Tabelle4!C$5,D83=Tabelle4!K$2),F$13,IF(OR(D82=Tabelle4!C$6,D83=Tabelle4!K$5),"bitte angeben",IF(OR(AND(D82=Tabelle4!C$2,D83=Tabelle4!K$3),AND(D83=Tabelle4!C$2,D82=Tabelle4!K$3)),"keine Abrechn.","wird ausgefüllt")))))))</f>
        <v>wird ausgefüllt</v>
      </c>
      <c r="I82" s="152" t="s">
        <v>22</v>
      </c>
      <c r="J82" s="153"/>
      <c r="K82" s="111"/>
      <c r="L82" s="148" t="str">
        <f>IF(OR(H82="bitte angeben",H82="wird ausgefüllt",H82="keine Abrechn."),"",IF(G83="hin und zurück",ROUNDUP(2*IF(Y82=0,IF(OR(D82=Tabelle4!C$4,D83=Tabelle4!K$5),H82,MIN(F$10,H82)),H82),0),IF(OR(G83="nur hin",G83="nur zurück"),ROUNDUP(IF(Y82=0,IF(OR(D82=Tabelle4!C$4,D83=Tabelle4!K$5),H82,MIN(F$10,H82)),H82),0),"")))</f>
        <v/>
      </c>
      <c r="M82" s="83" t="str">
        <f>IF(OR(G82=Tabelle4!A$12,G82=Tabelle4!A$13,G82=Tabelle4!A$16),"",IF(G82=Tabelle4!A$14,0.01, IF(G82=Tabelle4!A$15,IF(O$16="ja",0.125,0.08),0)))</f>
        <v/>
      </c>
      <c r="N82" s="170"/>
      <c r="O82" s="171"/>
      <c r="P82" s="172"/>
      <c r="Q82" s="91"/>
      <c r="R82" s="92"/>
      <c r="S82" s="156" t="str">
        <f>IF(X82=1,"1","")&amp;IF(Z82=1,"2","")&amp;IF(AB82=1,"3","")</f>
        <v/>
      </c>
      <c r="T82" s="154" t="str">
        <f>IF(W82=0,"---",(IF(AND(L82&lt;&gt;"",M82&lt;&gt;""),M82,0)*IF(N83="m",L82-O83,IF(L82&lt;&gt;"",L82,0))+ IF(OR(N83="", N83="m"),0,IF(AND(O83&lt;=L82,N82&lt;&gt;""),O83,0)*0.01*N83)
+R82*0.5)*W82*AA82*IF($A$15="Die obigen Angaben in den Zeilen 6 bis 11 sind noch unvollständig",0,1))</f>
        <v>---</v>
      </c>
      <c r="U82" s="150" t="str">
        <f>IF(OR(B82="---",D82="bitte auswählen",D83="bitte auswählen",I82="bitte auswählen"),"---",IF($A$16="Die obigen Angaben in den Zeilen 6 bis 11 sind noch unvollständig",0,1)*AA82*AC82*W82*IF(AND(K82&lt;&gt;"",K83&lt;&gt;""),1,0)*IF(I83=Tabelle4!D$14,IF(X$11-K82&lt;8/24,0,IF(X$11-K82&lt;14/24,3,6))+IF(K83-X$12&lt;8/24,0,IF(K83-X$12&lt;14/24,3,6))+MIN(MAX(20,J83),80)*0.5,IF(K83-K82&lt;8/24,0,IF(K83-K82&lt;14/24,3,6))))</f>
        <v>---</v>
      </c>
      <c r="V82" s="160" t="str">
        <f>IF(AND(T82="---",U82="---"),"---",IF(T82&lt;&gt;"---",T82,0)+IF(U82&lt;&gt;"---",U82,0))</f>
        <v>---</v>
      </c>
      <c r="W82" s="82">
        <f>IF(OR(B82="---",D83="bitte auswählen",I82="bitte auswählen",AND(H82="",Q82="",OR(K82=0,K83=0))),0,1)</f>
        <v>0</v>
      </c>
      <c r="X82" s="81">
        <f>IF(AND(B82="---",D83="bitte auswählen",I82="bitte auswählen"),0,IF(OR(B82="---",D82="bitte auswählen",I82="bitte auswählen",AND(H82="",Q82="",OR(K82=0,K83=0))),1,0))</f>
        <v>0</v>
      </c>
      <c r="Y82" s="80">
        <f>IF(Y83=I$16,IF(D82&lt;&gt;Tabelle4!C$4,0,1),1)</f>
        <v>1</v>
      </c>
      <c r="Z82" s="81">
        <f>IF(Y83=I$16,IF(D82&lt;&gt;Tabelle4!C$4,1,0),0)</f>
        <v>0</v>
      </c>
      <c r="AA82" s="89">
        <f>IF(C82="",1,IF(K$9="bitte angeben",0,IF(OR(C82&lt;EDATE(K$9,-6),K$9&lt;C82),0,1)))</f>
        <v>1</v>
      </c>
      <c r="AB82" s="90">
        <f>IF(C82="",0,IF(K$9="bitte angeben",1,IF(OR(C82&lt;EDATE(K$9,-6),K$9&lt;C82),1,0)))</f>
        <v>0</v>
      </c>
      <c r="AC82" s="3">
        <f>IF(OR(VLOOKUP(D83,Tabelle4!K$1:L$6,2,FALSE)=I$16,VLOOKUP(D83,Tabelle4!K$1:L$6,2,FALSE)=VLOOKUP($D$5,Tabelle3!$A$2:$H$100,3,FALSE)),0,1)</f>
        <v>1</v>
      </c>
    </row>
    <row r="83" spans="1:29" ht="10.5" customHeight="1" thickBot="1" x14ac:dyDescent="0.25">
      <c r="A83" s="163"/>
      <c r="B83" s="165"/>
      <c r="C83" s="167"/>
      <c r="D83" s="164" t="s">
        <v>22</v>
      </c>
      <c r="E83" s="164"/>
      <c r="F83" s="164"/>
      <c r="G83" s="268" t="s">
        <v>22</v>
      </c>
      <c r="H83" s="269"/>
      <c r="I83" s="97"/>
      <c r="J83" s="98"/>
      <c r="K83" s="84"/>
      <c r="L83" s="149"/>
      <c r="M83" s="85" t="str">
        <f>IF(M82="","","€ je km")</f>
        <v/>
      </c>
      <c r="N83" s="86"/>
      <c r="O83" s="158"/>
      <c r="P83" s="159"/>
      <c r="Q83" s="87"/>
      <c r="R83" s="88"/>
      <c r="S83" s="157"/>
      <c r="T83" s="155"/>
      <c r="U83" s="151"/>
      <c r="V83" s="161"/>
      <c r="W83" s="82"/>
      <c r="X83" s="81"/>
      <c r="Y83" s="81">
        <f>VLOOKUP(D83,Tabelle4!K$1:L$5,2,FALSE)</f>
        <v>0</v>
      </c>
      <c r="Z83" s="81"/>
      <c r="AA83" s="82"/>
      <c r="AB83" s="82"/>
    </row>
    <row r="84" spans="1:29" ht="10.5" customHeight="1" x14ac:dyDescent="0.2">
      <c r="A84" s="163">
        <v>31</v>
      </c>
      <c r="B84" s="165" t="str">
        <f>IF(C84="","---",(IF(WEEKDAY(C84,2)=1,"Mo",(IF(WEEKDAY(C84,2)=2,"Di",(IF(WEEKDAY(C84,2)=3,"Mi",(IF(WEEKDAY(C84,2)=4,"Do",(IF(WEEKDAY(C84,2)=5,"Fr",(IF(WEEKDAY(C84,2)=6,"Sa","So")))))))))))))</f>
        <v>---</v>
      </c>
      <c r="C84" s="166"/>
      <c r="D84" s="168" t="s">
        <v>22</v>
      </c>
      <c r="E84" s="168"/>
      <c r="F84" s="168"/>
      <c r="G84" s="112" t="s">
        <v>121</v>
      </c>
      <c r="H84" s="113" t="str">
        <f>IF(AND(D84=Tabelle4!C$2,D85=Tabelle4!K$2),F$9,IF(AND(D84=Tabelle4!C$4,D85=Tabelle4!K$2),F$10,IF(AND(D84=Tabelle4!C$2,D85=Tabelle4!K$4),F$11,IF(AND(D84=Tabelle4!C$4,D85=Tabelle4!K$4),F$12,IF(AND(D84=Tabelle4!C$5,D85=Tabelle4!K$2),F$13,IF(OR(D84=Tabelle4!C$6,D85=Tabelle4!K$5),"bitte angeben",IF(OR(AND(D84=Tabelle4!C$2,D85=Tabelle4!K$3),AND(D85=Tabelle4!C$2,D84=Tabelle4!K$3)),"keine Abrechn.","wird ausgefüllt")))))))</f>
        <v>wird ausgefüllt</v>
      </c>
      <c r="I84" s="152" t="s">
        <v>22</v>
      </c>
      <c r="J84" s="153"/>
      <c r="K84" s="111"/>
      <c r="L84" s="148" t="str">
        <f>IF(OR(H84="bitte angeben",H84="wird ausgefüllt",H84="keine Abrechn."),"",IF(G85="hin und zurück",ROUNDUP(2*IF(Y84=0,IF(OR(D84=Tabelle4!C$4,D85=Tabelle4!K$5),H84,MIN(F$10,H84)),H84),0),IF(OR(G85="nur hin",G85="nur zurück"),ROUNDUP(IF(Y84=0,IF(OR(D84=Tabelle4!C$4,D85=Tabelle4!K$5),H84,MIN(F$10,H84)),H84),0),"")))</f>
        <v/>
      </c>
      <c r="M84" s="83" t="str">
        <f>IF(OR(G84=Tabelle4!A$12,G84=Tabelle4!A$13,G84=Tabelle4!A$16),"",IF(G84=Tabelle4!A$14,0.01, IF(G84=Tabelle4!A$15,IF(O$16="ja",0.125,0.08),0)))</f>
        <v/>
      </c>
      <c r="N84" s="170"/>
      <c r="O84" s="171"/>
      <c r="P84" s="172"/>
      <c r="Q84" s="91"/>
      <c r="R84" s="92"/>
      <c r="S84" s="156" t="str">
        <f>IF(X84=1,"1","")&amp;IF(Z84=1,"2","")&amp;IF(AB84=1,"3","")</f>
        <v/>
      </c>
      <c r="T84" s="154" t="str">
        <f>IF(W84=0,"---",(IF(AND(L84&lt;&gt;"",M84&lt;&gt;""),M84,0)*IF(N85="m",L84-O85,IF(L84&lt;&gt;"",L84,0))+ IF(OR(N85="", N85="m"),0,IF(AND(O85&lt;=L84,N84&lt;&gt;""),O85,0)*0.01*N85)
+R84*0.5)*W84*AA84*IF($A$15="Die obigen Angaben in den Zeilen 6 bis 11 sind noch unvollständig",0,1))</f>
        <v>---</v>
      </c>
      <c r="U84" s="150" t="str">
        <f>IF(OR(B84="---",D84="bitte auswählen",D85="bitte auswählen",I84="bitte auswählen"),"---",IF($A$16="Die obigen Angaben in den Zeilen 6 bis 11 sind noch unvollständig",0,1)*AA84*AC84*W84*IF(AND(K84&lt;&gt;"",K85&lt;&gt;""),1,0)*IF(I85=Tabelle4!D$14,IF(X$11-K84&lt;8/24,0,IF(X$11-K84&lt;14/24,3,6))+IF(K85-X$12&lt;8/24,0,IF(K85-X$12&lt;14/24,3,6))+MIN(MAX(20,J85),80)*0.5,IF(K85-K84&lt;8/24,0,IF(K85-K84&lt;14/24,3,6))))</f>
        <v>---</v>
      </c>
      <c r="V84" s="160" t="str">
        <f>IF(AND(T84="---",U84="---"),"---",IF(T84&lt;&gt;"---",T84,0)+IF(U84&lt;&gt;"---",U84,0))</f>
        <v>---</v>
      </c>
      <c r="W84" s="82">
        <f>IF(OR(B84="---",D85="bitte auswählen",I84="bitte auswählen",AND(H84="",Q84="",OR(K84=0,K85=0))),0,1)</f>
        <v>0</v>
      </c>
      <c r="X84" s="81">
        <f>IF(AND(B84="---",D85="bitte auswählen",I84="bitte auswählen"),0,IF(OR(B84="---",D84="bitte auswählen",I84="bitte auswählen",AND(H84="",Q84="",OR(K84=0,K85=0))),1,0))</f>
        <v>0</v>
      </c>
      <c r="Y84" s="80">
        <f>IF(Y85=I$16,IF(D84&lt;&gt;Tabelle4!C$4,0,1),1)</f>
        <v>1</v>
      </c>
      <c r="Z84" s="81">
        <f>IF(Y85=I$16,IF(D84&lt;&gt;Tabelle4!C$4,1,0),0)</f>
        <v>0</v>
      </c>
      <c r="AA84" s="89">
        <f>IF(C84="",1,IF(K$9="bitte angeben",0,IF(OR(C84&lt;EDATE(K$9,-6),K$9&lt;C84),0,1)))</f>
        <v>1</v>
      </c>
      <c r="AB84" s="90">
        <f>IF(C84="",0,IF(K$9="bitte angeben",1,IF(OR(C84&lt;EDATE(K$9,-6),K$9&lt;C84),1,0)))</f>
        <v>0</v>
      </c>
      <c r="AC84" s="3">
        <f>IF(OR(VLOOKUP(D85,Tabelle4!K$1:L$6,2,FALSE)=I$16,VLOOKUP(D85,Tabelle4!K$1:L$6,2,FALSE)=VLOOKUP($D$5,Tabelle3!$A$2:$H$100,3,FALSE)),0,1)</f>
        <v>1</v>
      </c>
    </row>
    <row r="85" spans="1:29" ht="10.5" customHeight="1" thickBot="1" x14ac:dyDescent="0.25">
      <c r="A85" s="163"/>
      <c r="B85" s="165"/>
      <c r="C85" s="167"/>
      <c r="D85" s="164" t="s">
        <v>22</v>
      </c>
      <c r="E85" s="164"/>
      <c r="F85" s="164"/>
      <c r="G85" s="268" t="s">
        <v>22</v>
      </c>
      <c r="H85" s="269"/>
      <c r="I85" s="97"/>
      <c r="J85" s="98"/>
      <c r="K85" s="84"/>
      <c r="L85" s="149"/>
      <c r="M85" s="85" t="str">
        <f>IF(M84="","","€ je km")</f>
        <v/>
      </c>
      <c r="N85" s="86"/>
      <c r="O85" s="158"/>
      <c r="P85" s="159"/>
      <c r="Q85" s="87"/>
      <c r="R85" s="88"/>
      <c r="S85" s="157"/>
      <c r="T85" s="155"/>
      <c r="U85" s="151"/>
      <c r="V85" s="161"/>
      <c r="W85" s="82"/>
      <c r="X85" s="81"/>
      <c r="Y85" s="81">
        <f>VLOOKUP(D85,Tabelle4!K$1:L$5,2,FALSE)</f>
        <v>0</v>
      </c>
      <c r="Z85" s="81"/>
      <c r="AA85" s="82"/>
      <c r="AB85" s="82"/>
    </row>
    <row r="86" spans="1:29" ht="10.5" customHeight="1" x14ac:dyDescent="0.2">
      <c r="A86" s="163">
        <v>32</v>
      </c>
      <c r="B86" s="165" t="str">
        <f>IF(C86="","---",(IF(WEEKDAY(C86,2)=1,"Mo",(IF(WEEKDAY(C86,2)=2,"Di",(IF(WEEKDAY(C86,2)=3,"Mi",(IF(WEEKDAY(C86,2)=4,"Do",(IF(WEEKDAY(C86,2)=5,"Fr",(IF(WEEKDAY(C86,2)=6,"Sa","So")))))))))))))</f>
        <v>---</v>
      </c>
      <c r="C86" s="166"/>
      <c r="D86" s="168" t="s">
        <v>22</v>
      </c>
      <c r="E86" s="168"/>
      <c r="F86" s="168"/>
      <c r="G86" s="112" t="s">
        <v>121</v>
      </c>
      <c r="H86" s="113" t="str">
        <f>IF(AND(D86=Tabelle4!C$2,D87=Tabelle4!K$2),F$9,IF(AND(D86=Tabelle4!C$4,D87=Tabelle4!K$2),F$10,IF(AND(D86=Tabelle4!C$2,D87=Tabelle4!K$4),F$11,IF(AND(D86=Tabelle4!C$4,D87=Tabelle4!K$4),F$12,IF(AND(D86=Tabelle4!C$5,D87=Tabelle4!K$2),F$13,IF(OR(D86=Tabelle4!C$6,D87=Tabelle4!K$5),"bitte angeben",IF(OR(AND(D86=Tabelle4!C$2,D87=Tabelle4!K$3),AND(D87=Tabelle4!C$2,D86=Tabelle4!K$3)),"keine Abrechn.","wird ausgefüllt")))))))</f>
        <v>wird ausgefüllt</v>
      </c>
      <c r="I86" s="152" t="s">
        <v>22</v>
      </c>
      <c r="J86" s="153"/>
      <c r="K86" s="111"/>
      <c r="L86" s="148" t="str">
        <f>IF(OR(H86="bitte angeben",H86="wird ausgefüllt",H86="keine Abrechn."),"",IF(G87="hin und zurück",ROUNDUP(2*IF(Y86=0,IF(OR(D86=Tabelle4!C$4,D87=Tabelle4!K$5),H86,MIN(F$10,H86)),H86),0),IF(OR(G87="nur hin",G87="nur zurück"),ROUNDUP(IF(Y86=0,IF(OR(D86=Tabelle4!C$4,D87=Tabelle4!K$5),H86,MIN(F$10,H86)),H86),0),"")))</f>
        <v/>
      </c>
      <c r="M86" s="83" t="str">
        <f>IF(OR(G86=Tabelle4!A$12,G86=Tabelle4!A$13,G86=Tabelle4!A$16),"",IF(G86=Tabelle4!A$14,0.01, IF(G86=Tabelle4!A$15,IF(O$16="ja",0.125,0.08),0)))</f>
        <v/>
      </c>
      <c r="N86" s="170"/>
      <c r="O86" s="171"/>
      <c r="P86" s="172"/>
      <c r="Q86" s="91"/>
      <c r="R86" s="92"/>
      <c r="S86" s="156" t="str">
        <f>IF(X86=1,"1","")&amp;IF(Z86=1,"2","")&amp;IF(AB86=1,"3","")</f>
        <v/>
      </c>
      <c r="T86" s="154" t="str">
        <f>IF(W86=0,"---",(IF(AND(L86&lt;&gt;"",M86&lt;&gt;""),M86,0)*IF(N87="m",L86-O87,IF(L86&lt;&gt;"",L86,0))+ IF(OR(N87="", N87="m"),0,IF(AND(O87&lt;=L86,N86&lt;&gt;""),O87,0)*0.01*N87)
+R86*0.5)*W86*AA86*IF($A$15="Die obigen Angaben in den Zeilen 6 bis 11 sind noch unvollständig",0,1))</f>
        <v>---</v>
      </c>
      <c r="U86" s="150" t="str">
        <f>IF(OR(B86="---",D86="bitte auswählen",D87="bitte auswählen",I86="bitte auswählen"),"---",IF($A$16="Die obigen Angaben in den Zeilen 6 bis 11 sind noch unvollständig",0,1)*AA86*AC86*W86*IF(AND(K86&lt;&gt;"",K87&lt;&gt;""),1,0)*IF(I87=Tabelle4!D$14,IF(X$11-K86&lt;8/24,0,IF(X$11-K86&lt;14/24,3,6))+IF(K87-X$12&lt;8/24,0,IF(K87-X$12&lt;14/24,3,6))+MIN(MAX(20,J87),80)*0.5,IF(K87-K86&lt;8/24,0,IF(K87-K86&lt;14/24,3,6))))</f>
        <v>---</v>
      </c>
      <c r="V86" s="160" t="str">
        <f>IF(AND(T86="---",U86="---"),"---",IF(T86&lt;&gt;"---",T86,0)+IF(U86&lt;&gt;"---",U86,0))</f>
        <v>---</v>
      </c>
      <c r="W86" s="82">
        <f>IF(OR(B86="---",D87="bitte auswählen",I86="bitte auswählen",AND(H86="",Q86="",OR(K86=0,K87=0))),0,1)</f>
        <v>0</v>
      </c>
      <c r="X86" s="81">
        <f>IF(AND(B86="---",D87="bitte auswählen",I86="bitte auswählen"),0,IF(OR(B86="---",D86="bitte auswählen",I86="bitte auswählen",AND(H86="",Q86="",OR(K86=0,K87=0))),1,0))</f>
        <v>0</v>
      </c>
      <c r="Y86" s="80">
        <f>IF(Y87=I$16,IF(D86&lt;&gt;Tabelle4!C$4,0,1),1)</f>
        <v>1</v>
      </c>
      <c r="Z86" s="81">
        <f>IF(Y87=I$16,IF(D86&lt;&gt;Tabelle4!C$4,1,0),0)</f>
        <v>0</v>
      </c>
      <c r="AA86" s="89">
        <f>IF(C86="",1,IF(K$9="bitte angeben",0,IF(OR(C86&lt;EDATE(K$9,-6),K$9&lt;C86),0,1)))</f>
        <v>1</v>
      </c>
      <c r="AB86" s="90">
        <f>IF(C86="",0,IF(K$9="bitte angeben",1,IF(OR(C86&lt;EDATE(K$9,-6),K$9&lt;C86),1,0)))</f>
        <v>0</v>
      </c>
      <c r="AC86" s="3">
        <f>IF(OR(VLOOKUP(D87,Tabelle4!K$1:L$6,2,FALSE)=I$16,VLOOKUP(D87,Tabelle4!K$1:L$6,2,FALSE)=VLOOKUP($D$5,Tabelle3!$A$2:$H$100,3,FALSE)),0,1)</f>
        <v>1</v>
      </c>
    </row>
    <row r="87" spans="1:29" ht="10.5" customHeight="1" thickBot="1" x14ac:dyDescent="0.25">
      <c r="A87" s="163"/>
      <c r="B87" s="165"/>
      <c r="C87" s="167"/>
      <c r="D87" s="164" t="s">
        <v>22</v>
      </c>
      <c r="E87" s="164"/>
      <c r="F87" s="164"/>
      <c r="G87" s="268" t="s">
        <v>22</v>
      </c>
      <c r="H87" s="269"/>
      <c r="I87" s="97"/>
      <c r="J87" s="98"/>
      <c r="K87" s="84"/>
      <c r="L87" s="149"/>
      <c r="M87" s="85" t="str">
        <f>IF(M86="","","€ je km")</f>
        <v/>
      </c>
      <c r="N87" s="86"/>
      <c r="O87" s="158"/>
      <c r="P87" s="159"/>
      <c r="Q87" s="87"/>
      <c r="R87" s="88"/>
      <c r="S87" s="157"/>
      <c r="T87" s="155"/>
      <c r="U87" s="151"/>
      <c r="V87" s="161"/>
      <c r="W87" s="82"/>
      <c r="X87" s="81"/>
      <c r="Y87" s="81">
        <f>VLOOKUP(D87,Tabelle4!K$1:L$5,2,FALSE)</f>
        <v>0</v>
      </c>
      <c r="Z87" s="81"/>
      <c r="AA87" s="82"/>
      <c r="AB87" s="82"/>
    </row>
    <row r="88" spans="1:29" ht="10.5" customHeight="1" x14ac:dyDescent="0.2">
      <c r="A88" s="163">
        <v>33</v>
      </c>
      <c r="B88" s="165" t="str">
        <f>IF(C88="","---",(IF(WEEKDAY(C88,2)=1,"Mo",(IF(WEEKDAY(C88,2)=2,"Di",(IF(WEEKDAY(C88,2)=3,"Mi",(IF(WEEKDAY(C88,2)=4,"Do",(IF(WEEKDAY(C88,2)=5,"Fr",(IF(WEEKDAY(C88,2)=6,"Sa","So")))))))))))))</f>
        <v>---</v>
      </c>
      <c r="C88" s="166"/>
      <c r="D88" s="168" t="s">
        <v>22</v>
      </c>
      <c r="E88" s="168"/>
      <c r="F88" s="168"/>
      <c r="G88" s="112" t="s">
        <v>121</v>
      </c>
      <c r="H88" s="113" t="str">
        <f>IF(AND(D88=Tabelle4!C$2,D89=Tabelle4!K$2),F$9,IF(AND(D88=Tabelle4!C$4,D89=Tabelle4!K$2),F$10,IF(AND(D88=Tabelle4!C$2,D89=Tabelle4!K$4),F$11,IF(AND(D88=Tabelle4!C$4,D89=Tabelle4!K$4),F$12,IF(AND(D88=Tabelle4!C$5,D89=Tabelle4!K$2),F$13,IF(OR(D88=Tabelle4!C$6,D89=Tabelle4!K$5),"bitte angeben",IF(OR(AND(D88=Tabelle4!C$2,D89=Tabelle4!K$3),AND(D89=Tabelle4!C$2,D88=Tabelle4!K$3)),"keine Abrechn.","wird ausgefüllt")))))))</f>
        <v>wird ausgefüllt</v>
      </c>
      <c r="I88" s="152" t="s">
        <v>22</v>
      </c>
      <c r="J88" s="153"/>
      <c r="K88" s="111"/>
      <c r="L88" s="148" t="str">
        <f>IF(OR(H88="bitte angeben",H88="wird ausgefüllt",H88="keine Abrechn."),"",IF(G89="hin und zurück",ROUNDUP(2*IF(Y88=0,IF(OR(D88=Tabelle4!C$4,D89=Tabelle4!K$5),H88,MIN(F$10,H88)),H88),0),IF(OR(G89="nur hin",G89="nur zurück"),ROUNDUP(IF(Y88=0,IF(OR(D88=Tabelle4!C$4,D89=Tabelle4!K$5),H88,MIN(F$10,H88)),H88),0),"")))</f>
        <v/>
      </c>
      <c r="M88" s="83" t="str">
        <f>IF(OR(G88=Tabelle4!A$12,G88=Tabelle4!A$13,G88=Tabelle4!A$16),"",IF(G88=Tabelle4!A$14,0.01, IF(G88=Tabelle4!A$15,IF(O$16="ja",0.125,0.08),0)))</f>
        <v/>
      </c>
      <c r="N88" s="170"/>
      <c r="O88" s="171"/>
      <c r="P88" s="172"/>
      <c r="Q88" s="91"/>
      <c r="R88" s="92"/>
      <c r="S88" s="156" t="str">
        <f>IF(X88=1,"1","")&amp;IF(Z88=1,"2","")&amp;IF(AB88=1,"3","")</f>
        <v/>
      </c>
      <c r="T88" s="154" t="str">
        <f>IF(W88=0,"---",(IF(AND(L88&lt;&gt;"",M88&lt;&gt;""),M88,0)*IF(N89="m",L88-O89,IF(L88&lt;&gt;"",L88,0))+ IF(OR(N89="", N89="m"),0,IF(AND(O89&lt;=L88,N88&lt;&gt;""),O89,0)*0.01*N89)
+R88*0.5)*W88*AA88*IF($A$15="Die obigen Angaben in den Zeilen 6 bis 11 sind noch unvollständig",0,1))</f>
        <v>---</v>
      </c>
      <c r="U88" s="150" t="str">
        <f>IF(OR(B88="---",D88="bitte auswählen",D89="bitte auswählen",I88="bitte auswählen"),"---",IF($A$16="Die obigen Angaben in den Zeilen 6 bis 11 sind noch unvollständig",0,1)*AA88*AC88*W88*IF(AND(K88&lt;&gt;"",K89&lt;&gt;""),1,0)*IF(I89=Tabelle4!D$14,IF(X$11-K88&lt;8/24,0,IF(X$11-K88&lt;14/24,3,6))+IF(K89-X$12&lt;8/24,0,IF(K89-X$12&lt;14/24,3,6))+MIN(MAX(20,J89),80)*0.5,IF(K89-K88&lt;8/24,0,IF(K89-K88&lt;14/24,3,6))))</f>
        <v>---</v>
      </c>
      <c r="V88" s="160" t="str">
        <f>IF(AND(T88="---",U88="---"),"---",IF(T88&lt;&gt;"---",T88,0)+IF(U88&lt;&gt;"---",U88,0))</f>
        <v>---</v>
      </c>
      <c r="W88" s="82">
        <f>IF(OR(B88="---",D89="bitte auswählen",I88="bitte auswählen",AND(H88="",Q88="",OR(K88=0,K89=0))),0,1)</f>
        <v>0</v>
      </c>
      <c r="X88" s="81">
        <f>IF(AND(B88="---",D89="bitte auswählen",I88="bitte auswählen"),0,IF(OR(B88="---",D88="bitte auswählen",I88="bitte auswählen",AND(H88="",Q88="",OR(K88=0,K89=0))),1,0))</f>
        <v>0</v>
      </c>
      <c r="Y88" s="80">
        <f>IF(Y89=I$16,IF(D88&lt;&gt;Tabelle4!C$4,0,1),1)</f>
        <v>1</v>
      </c>
      <c r="Z88" s="81">
        <f>IF(Y89=I$16,IF(D88&lt;&gt;Tabelle4!C$4,1,0),0)</f>
        <v>0</v>
      </c>
      <c r="AA88" s="89">
        <f>IF(C88="",1,IF(K$9="bitte angeben",0,IF(OR(C88&lt;EDATE(K$9,-6),K$9&lt;C88),0,1)))</f>
        <v>1</v>
      </c>
      <c r="AB88" s="90">
        <f>IF(C88="",0,IF(K$9="bitte angeben",1,IF(OR(C88&lt;EDATE(K$9,-6),K$9&lt;C88),1,0)))</f>
        <v>0</v>
      </c>
      <c r="AC88" s="3">
        <f>IF(OR(VLOOKUP(D89,Tabelle4!K$1:L$6,2,FALSE)=I$16,VLOOKUP(D89,Tabelle4!K$1:L$6,2,FALSE)=VLOOKUP($D$5,Tabelle3!$A$2:$H$100,3,FALSE)),0,1)</f>
        <v>1</v>
      </c>
    </row>
    <row r="89" spans="1:29" ht="10.5" customHeight="1" thickBot="1" x14ac:dyDescent="0.25">
      <c r="A89" s="163"/>
      <c r="B89" s="165"/>
      <c r="C89" s="167"/>
      <c r="D89" s="164" t="s">
        <v>22</v>
      </c>
      <c r="E89" s="164"/>
      <c r="F89" s="164"/>
      <c r="G89" s="268" t="s">
        <v>22</v>
      </c>
      <c r="H89" s="269"/>
      <c r="I89" s="97"/>
      <c r="J89" s="98"/>
      <c r="K89" s="84"/>
      <c r="L89" s="149"/>
      <c r="M89" s="85" t="str">
        <f>IF(M88="","","€ je km")</f>
        <v/>
      </c>
      <c r="N89" s="86"/>
      <c r="O89" s="158"/>
      <c r="P89" s="159"/>
      <c r="Q89" s="87"/>
      <c r="R89" s="88"/>
      <c r="S89" s="157"/>
      <c r="T89" s="155"/>
      <c r="U89" s="151"/>
      <c r="V89" s="161"/>
      <c r="W89" s="82"/>
      <c r="X89" s="81"/>
      <c r="Y89" s="81">
        <f>VLOOKUP(D89,Tabelle4!K$1:L$5,2,FALSE)</f>
        <v>0</v>
      </c>
      <c r="Z89" s="81"/>
      <c r="AA89" s="82"/>
      <c r="AB89" s="82"/>
    </row>
    <row r="90" spans="1:29" ht="10.5" customHeight="1" x14ac:dyDescent="0.2">
      <c r="A90" s="163">
        <v>34</v>
      </c>
      <c r="B90" s="165" t="str">
        <f>IF(C90="","---",(IF(WEEKDAY(C90,2)=1,"Mo",(IF(WEEKDAY(C90,2)=2,"Di",(IF(WEEKDAY(C90,2)=3,"Mi",(IF(WEEKDAY(C90,2)=4,"Do",(IF(WEEKDAY(C90,2)=5,"Fr",(IF(WEEKDAY(C90,2)=6,"Sa","So")))))))))))))</f>
        <v>---</v>
      </c>
      <c r="C90" s="166"/>
      <c r="D90" s="168" t="s">
        <v>22</v>
      </c>
      <c r="E90" s="168"/>
      <c r="F90" s="168"/>
      <c r="G90" s="112" t="s">
        <v>121</v>
      </c>
      <c r="H90" s="113" t="str">
        <f>IF(AND(D90=Tabelle4!C$2,D91=Tabelle4!K$2),F$9,IF(AND(D90=Tabelle4!C$4,D91=Tabelle4!K$2),F$10,IF(AND(D90=Tabelle4!C$2,D91=Tabelle4!K$4),F$11,IF(AND(D90=Tabelle4!C$4,D91=Tabelle4!K$4),F$12,IF(AND(D90=Tabelle4!C$5,D91=Tabelle4!K$2),F$13,IF(OR(D90=Tabelle4!C$6,D91=Tabelle4!K$5),"bitte angeben",IF(OR(AND(D90=Tabelle4!C$2,D91=Tabelle4!K$3),AND(D91=Tabelle4!C$2,D90=Tabelle4!K$3)),"keine Abrechn.","wird ausgefüllt")))))))</f>
        <v>wird ausgefüllt</v>
      </c>
      <c r="I90" s="152" t="s">
        <v>22</v>
      </c>
      <c r="J90" s="153"/>
      <c r="K90" s="111"/>
      <c r="L90" s="148" t="str">
        <f>IF(OR(H90="bitte angeben",H90="wird ausgefüllt",H90="keine Abrechn."),"",IF(G91="hin und zurück",ROUNDUP(2*IF(Y90=0,IF(OR(D90=Tabelle4!C$4,D91=Tabelle4!K$5),H90,MIN(F$10,H90)),H90),0),IF(OR(G91="nur hin",G91="nur zurück"),ROUNDUP(IF(Y90=0,IF(OR(D90=Tabelle4!C$4,D91=Tabelle4!K$5),H90,MIN(F$10,H90)),H90),0),"")))</f>
        <v/>
      </c>
      <c r="M90" s="83" t="str">
        <f>IF(OR(G90=Tabelle4!A$12,G90=Tabelle4!A$13,G90=Tabelle4!A$16),"",IF(G90=Tabelle4!A$14,0.01, IF(G90=Tabelle4!A$15,IF(O$16="ja",0.125,0.08),0)))</f>
        <v/>
      </c>
      <c r="N90" s="170"/>
      <c r="O90" s="171"/>
      <c r="P90" s="172"/>
      <c r="Q90" s="91"/>
      <c r="R90" s="92"/>
      <c r="S90" s="156" t="str">
        <f>IF(X90=1,"1","")&amp;IF(Z90=1,"2","")&amp;IF(AB90=1,"3","")</f>
        <v/>
      </c>
      <c r="T90" s="154" t="str">
        <f>IF(W90=0,"---",(IF(AND(L90&lt;&gt;"",M90&lt;&gt;""),M90,0)*IF(N91="m",L90-O91,IF(L90&lt;&gt;"",L90,0))+ IF(OR(N91="", N91="m"),0,IF(AND(O91&lt;=L90,N90&lt;&gt;""),O91,0)*0.01*N91)
+R90*0.5)*W90*AA90*IF($A$15="Die obigen Angaben in den Zeilen 6 bis 11 sind noch unvollständig",0,1))</f>
        <v>---</v>
      </c>
      <c r="U90" s="150" t="str">
        <f>IF(OR(B90="---",D90="bitte auswählen",D91="bitte auswählen",I90="bitte auswählen"),"---",IF($A$16="Die obigen Angaben in den Zeilen 6 bis 11 sind noch unvollständig",0,1)*AA90*AC90*W90*IF(AND(K90&lt;&gt;"",K91&lt;&gt;""),1,0)*IF(I91=Tabelle4!D$14,IF(X$11-K90&lt;8/24,0,IF(X$11-K90&lt;14/24,3,6))+IF(K91-X$12&lt;8/24,0,IF(K91-X$12&lt;14/24,3,6))+MIN(MAX(20,J91),80)*0.5,IF(K91-K90&lt;8/24,0,IF(K91-K90&lt;14/24,3,6))))</f>
        <v>---</v>
      </c>
      <c r="V90" s="160" t="str">
        <f>IF(AND(T90="---",U90="---"),"---",IF(T90&lt;&gt;"---",T90,0)+IF(U90&lt;&gt;"---",U90,0))</f>
        <v>---</v>
      </c>
      <c r="W90" s="82">
        <f>IF(OR(B90="---",D91="bitte auswählen",I90="bitte auswählen",AND(H90="",Q90="",OR(K90=0,K91=0))),0,1)</f>
        <v>0</v>
      </c>
      <c r="X90" s="81">
        <f>IF(AND(B90="---",D91="bitte auswählen",I90="bitte auswählen"),0,IF(OR(B90="---",D90="bitte auswählen",I90="bitte auswählen",AND(H90="",Q90="",OR(K90=0,K91=0))),1,0))</f>
        <v>0</v>
      </c>
      <c r="Y90" s="80">
        <f>IF(Y91=I$16,IF(D90&lt;&gt;Tabelle4!C$4,0,1),1)</f>
        <v>1</v>
      </c>
      <c r="Z90" s="81">
        <f>IF(Y91=I$16,IF(D90&lt;&gt;Tabelle4!C$4,1,0),0)</f>
        <v>0</v>
      </c>
      <c r="AA90" s="89">
        <f>IF(C90="",1,IF(K$9="bitte angeben",0,IF(OR(C90&lt;EDATE(K$9,-6),K$9&lt;C90),0,1)))</f>
        <v>1</v>
      </c>
      <c r="AB90" s="90">
        <f>IF(C90="",0,IF(K$9="bitte angeben",1,IF(OR(C90&lt;EDATE(K$9,-6),K$9&lt;C90),1,0)))</f>
        <v>0</v>
      </c>
      <c r="AC90" s="3">
        <f>IF(OR(VLOOKUP(D91,Tabelle4!K$1:L$6,2,FALSE)=I$16,VLOOKUP(D91,Tabelle4!K$1:L$6,2,FALSE)=VLOOKUP($D$5,Tabelle3!$A$2:$H$100,3,FALSE)),0,1)</f>
        <v>1</v>
      </c>
    </row>
    <row r="91" spans="1:29" ht="10.5" customHeight="1" thickBot="1" x14ac:dyDescent="0.25">
      <c r="A91" s="163"/>
      <c r="B91" s="165"/>
      <c r="C91" s="167"/>
      <c r="D91" s="164" t="s">
        <v>22</v>
      </c>
      <c r="E91" s="164"/>
      <c r="F91" s="164"/>
      <c r="G91" s="268" t="s">
        <v>22</v>
      </c>
      <c r="H91" s="269"/>
      <c r="I91" s="97"/>
      <c r="J91" s="98"/>
      <c r="K91" s="84"/>
      <c r="L91" s="149"/>
      <c r="M91" s="85" t="str">
        <f>IF(M90="","","€ je km")</f>
        <v/>
      </c>
      <c r="N91" s="86"/>
      <c r="O91" s="158"/>
      <c r="P91" s="159"/>
      <c r="Q91" s="87"/>
      <c r="R91" s="88"/>
      <c r="S91" s="157"/>
      <c r="T91" s="155"/>
      <c r="U91" s="151"/>
      <c r="V91" s="161"/>
      <c r="W91" s="82"/>
      <c r="X91" s="81"/>
      <c r="Y91" s="81">
        <f>VLOOKUP(D91,Tabelle4!K$1:L$5,2,FALSE)</f>
        <v>0</v>
      </c>
      <c r="Z91" s="81"/>
      <c r="AA91" s="82"/>
      <c r="AB91" s="82"/>
    </row>
    <row r="92" spans="1:29" ht="10.5" customHeight="1" x14ac:dyDescent="0.2">
      <c r="A92" s="163">
        <v>35</v>
      </c>
      <c r="B92" s="165" t="str">
        <f>IF(C92="","---",(IF(WEEKDAY(C92,2)=1,"Mo",(IF(WEEKDAY(C92,2)=2,"Di",(IF(WEEKDAY(C92,2)=3,"Mi",(IF(WEEKDAY(C92,2)=4,"Do",(IF(WEEKDAY(C92,2)=5,"Fr",(IF(WEEKDAY(C92,2)=6,"Sa","So")))))))))))))</f>
        <v>---</v>
      </c>
      <c r="C92" s="166"/>
      <c r="D92" s="168" t="s">
        <v>22</v>
      </c>
      <c r="E92" s="168"/>
      <c r="F92" s="168"/>
      <c r="G92" s="112" t="s">
        <v>121</v>
      </c>
      <c r="H92" s="113" t="str">
        <f>IF(AND(D92=Tabelle4!C$2,D93=Tabelle4!K$2),F$9,IF(AND(D92=Tabelle4!C$4,D93=Tabelle4!K$2),F$10,IF(AND(D92=Tabelle4!C$2,D93=Tabelle4!K$4),F$11,IF(AND(D92=Tabelle4!C$4,D93=Tabelle4!K$4),F$12,IF(AND(D92=Tabelle4!C$5,D93=Tabelle4!K$2),F$13,IF(OR(D92=Tabelle4!C$6,D93=Tabelle4!K$5),"bitte angeben",IF(OR(AND(D92=Tabelle4!C$2,D93=Tabelle4!K$3),AND(D93=Tabelle4!C$2,D92=Tabelle4!K$3)),"keine Abrechn.","wird ausgefüllt")))))))</f>
        <v>wird ausgefüllt</v>
      </c>
      <c r="I92" s="152" t="s">
        <v>22</v>
      </c>
      <c r="J92" s="153"/>
      <c r="K92" s="111"/>
      <c r="L92" s="148" t="str">
        <f>IF(OR(H92="bitte angeben",H92="wird ausgefüllt",H92="keine Abrechn."),"",IF(G93="hin und zurück",ROUNDUP(2*IF(Y92=0,IF(OR(D92=Tabelle4!C$4,D93=Tabelle4!K$5),H92,MIN(F$10,H92)),H92),0),IF(OR(G93="nur hin",G93="nur zurück"),ROUNDUP(IF(Y92=0,IF(OR(D92=Tabelle4!C$4,D93=Tabelle4!K$5),H92,MIN(F$10,H92)),H92),0),"")))</f>
        <v/>
      </c>
      <c r="M92" s="83" t="str">
        <f>IF(OR(G92=Tabelle4!A$12,G92=Tabelle4!A$13,G92=Tabelle4!A$16),"",IF(G92=Tabelle4!A$14,0.01, IF(G92=Tabelle4!A$15,IF(O$16="ja",0.125,0.08),0)))</f>
        <v/>
      </c>
      <c r="N92" s="170"/>
      <c r="O92" s="171"/>
      <c r="P92" s="172"/>
      <c r="Q92" s="91"/>
      <c r="R92" s="92"/>
      <c r="S92" s="156" t="str">
        <f>IF(X92=1,"1","")&amp;IF(Z92=1,"2","")&amp;IF(AB92=1,"3","")</f>
        <v/>
      </c>
      <c r="T92" s="154" t="str">
        <f>IF(W92=0,"---",(IF(AND(L92&lt;&gt;"",M92&lt;&gt;""),M92,0)*IF(N93="m",L92-O93,IF(L92&lt;&gt;"",L92,0))+ IF(OR(N93="", N93="m"),0,IF(AND(O93&lt;=L92,N92&lt;&gt;""),O93,0)*0.01*N93)
+R92*0.5)*W92*AA92*IF($A$15="Die obigen Angaben in den Zeilen 6 bis 11 sind noch unvollständig",0,1))</f>
        <v>---</v>
      </c>
      <c r="U92" s="150" t="str">
        <f>IF(OR(B92="---",D92="bitte auswählen",D93="bitte auswählen",I92="bitte auswählen"),"---",IF($A$16="Die obigen Angaben in den Zeilen 6 bis 11 sind noch unvollständig",0,1)*AA92*AC92*W92*IF(AND(K92&lt;&gt;"",K93&lt;&gt;""),1,0)*IF(I93=Tabelle4!D$14,IF(X$11-K92&lt;8/24,0,IF(X$11-K92&lt;14/24,3,6))+IF(K93-X$12&lt;8/24,0,IF(K93-X$12&lt;14/24,3,6))+MIN(MAX(20,J93),80)*0.5,IF(K93-K92&lt;8/24,0,IF(K93-K92&lt;14/24,3,6))))</f>
        <v>---</v>
      </c>
      <c r="V92" s="160" t="str">
        <f>IF(AND(T92="---",U92="---"),"---",IF(T92&lt;&gt;"---",T92,0)+IF(U92&lt;&gt;"---",U92,0))</f>
        <v>---</v>
      </c>
      <c r="W92" s="82">
        <f>IF(OR(B92="---",D93="bitte auswählen",I92="bitte auswählen",AND(H92="",Q92="",OR(K92=0,K93=0))),0,1)</f>
        <v>0</v>
      </c>
      <c r="X92" s="81">
        <f>IF(AND(B92="---",D93="bitte auswählen",I92="bitte auswählen"),0,IF(OR(B92="---",D92="bitte auswählen",I92="bitte auswählen",AND(H92="",Q92="",OR(K92=0,K93=0))),1,0))</f>
        <v>0</v>
      </c>
      <c r="Y92" s="80">
        <f>IF(Y93=I$16,IF(D92&lt;&gt;Tabelle4!C$4,0,1),1)</f>
        <v>1</v>
      </c>
      <c r="Z92" s="81">
        <f>IF(Y93=I$16,IF(D92&lt;&gt;Tabelle4!C$4,1,0),0)</f>
        <v>0</v>
      </c>
      <c r="AA92" s="89">
        <f>IF(C92="",1,IF(K$9="bitte angeben",0,IF(OR(C92&lt;EDATE(K$9,-6),K$9&lt;C92),0,1)))</f>
        <v>1</v>
      </c>
      <c r="AB92" s="90">
        <f>IF(C92="",0,IF(K$9="bitte angeben",1,IF(OR(C92&lt;EDATE(K$9,-6),K$9&lt;C92),1,0)))</f>
        <v>0</v>
      </c>
      <c r="AC92" s="3">
        <f>IF(OR(VLOOKUP(D93,Tabelle4!K$1:L$6,2,FALSE)=I$16,VLOOKUP(D93,Tabelle4!K$1:L$6,2,FALSE)=VLOOKUP($D$5,Tabelle3!$A$2:$H$100,3,FALSE)),0,1)</f>
        <v>1</v>
      </c>
    </row>
    <row r="93" spans="1:29" ht="10.5" customHeight="1" thickBot="1" x14ac:dyDescent="0.25">
      <c r="A93" s="163"/>
      <c r="B93" s="165"/>
      <c r="C93" s="167"/>
      <c r="D93" s="164" t="s">
        <v>22</v>
      </c>
      <c r="E93" s="164"/>
      <c r="F93" s="164"/>
      <c r="G93" s="268" t="s">
        <v>22</v>
      </c>
      <c r="H93" s="269"/>
      <c r="I93" s="97"/>
      <c r="J93" s="98"/>
      <c r="K93" s="84"/>
      <c r="L93" s="149"/>
      <c r="M93" s="85" t="str">
        <f>IF(M92="","","€ je km")</f>
        <v/>
      </c>
      <c r="N93" s="86"/>
      <c r="O93" s="158"/>
      <c r="P93" s="159"/>
      <c r="Q93" s="87"/>
      <c r="R93" s="88"/>
      <c r="S93" s="157"/>
      <c r="T93" s="155"/>
      <c r="U93" s="151"/>
      <c r="V93" s="161"/>
      <c r="W93" s="82"/>
      <c r="X93" s="81"/>
      <c r="Y93" s="81">
        <f>VLOOKUP(D93,Tabelle4!K$1:L$5,2,FALSE)</f>
        <v>0</v>
      </c>
      <c r="Z93" s="81"/>
      <c r="AA93" s="82"/>
      <c r="AB93" s="82"/>
    </row>
    <row r="94" spans="1:29" ht="10.5" customHeight="1" x14ac:dyDescent="0.2">
      <c r="A94" s="163">
        <v>36</v>
      </c>
      <c r="B94" s="165" t="str">
        <f>IF(C94="","---",(IF(WEEKDAY(C94,2)=1,"Mo",(IF(WEEKDAY(C94,2)=2,"Di",(IF(WEEKDAY(C94,2)=3,"Mi",(IF(WEEKDAY(C94,2)=4,"Do",(IF(WEEKDAY(C94,2)=5,"Fr",(IF(WEEKDAY(C94,2)=6,"Sa","So")))))))))))))</f>
        <v>---</v>
      </c>
      <c r="C94" s="166"/>
      <c r="D94" s="168" t="s">
        <v>22</v>
      </c>
      <c r="E94" s="168"/>
      <c r="F94" s="168"/>
      <c r="G94" s="112" t="s">
        <v>121</v>
      </c>
      <c r="H94" s="113" t="str">
        <f>IF(AND(D94=Tabelle4!C$2,D95=Tabelle4!K$2),F$9,IF(AND(D94=Tabelle4!C$4,D95=Tabelle4!K$2),F$10,IF(AND(D94=Tabelle4!C$2,D95=Tabelle4!K$4),F$11,IF(AND(D94=Tabelle4!C$4,D95=Tabelle4!K$4),F$12,IF(AND(D94=Tabelle4!C$5,D95=Tabelle4!K$2),F$13,IF(OR(D94=Tabelle4!C$6,D95=Tabelle4!K$5),"bitte angeben",IF(OR(AND(D94=Tabelle4!C$2,D95=Tabelle4!K$3),AND(D95=Tabelle4!C$2,D94=Tabelle4!K$3)),"keine Abrechn.","wird ausgefüllt")))))))</f>
        <v>wird ausgefüllt</v>
      </c>
      <c r="I94" s="152" t="s">
        <v>22</v>
      </c>
      <c r="J94" s="153"/>
      <c r="K94" s="111"/>
      <c r="L94" s="148" t="str">
        <f>IF(OR(H94="bitte angeben",H94="wird ausgefüllt",H94="keine Abrechn."),"",IF(G95="hin und zurück",ROUNDUP(2*IF(Y94=0,IF(OR(D94=Tabelle4!C$4,D95=Tabelle4!K$5),H94,MIN(F$10,H94)),H94),0),IF(OR(G95="nur hin",G95="nur zurück"),ROUNDUP(IF(Y94=0,IF(OR(D94=Tabelle4!C$4,D95=Tabelle4!K$5),H94,MIN(F$10,H94)),H94),0),"")))</f>
        <v/>
      </c>
      <c r="M94" s="83" t="str">
        <f>IF(OR(G94=Tabelle4!A$12,G94=Tabelle4!A$13,G94=Tabelle4!A$16),"",IF(G94=Tabelle4!A$14,0.01, IF(G94=Tabelle4!A$15,IF(O$16="ja",0.125,0.08),0)))</f>
        <v/>
      </c>
      <c r="N94" s="170"/>
      <c r="O94" s="171"/>
      <c r="P94" s="172"/>
      <c r="Q94" s="91"/>
      <c r="R94" s="92"/>
      <c r="S94" s="156" t="str">
        <f>IF(X94=1,"1","")&amp;IF(Z94=1,"2","")&amp;IF(AB94=1,"3","")</f>
        <v/>
      </c>
      <c r="T94" s="154" t="str">
        <f>IF(W94=0,"---",(IF(AND(L94&lt;&gt;"",M94&lt;&gt;""),M94,0)*IF(N95="m",L94-O95,IF(L94&lt;&gt;"",L94,0))+ IF(OR(N95="", N95="m"),0,IF(AND(O95&lt;=L94,N94&lt;&gt;""),O95,0)*0.01*N95)
+R94*0.5)*W94*AA94*IF($A$15="Die obigen Angaben in den Zeilen 6 bis 11 sind noch unvollständig",0,1))</f>
        <v>---</v>
      </c>
      <c r="U94" s="150" t="str">
        <f>IF(OR(B94="---",D94="bitte auswählen",D95="bitte auswählen",I94="bitte auswählen"),"---",IF($A$16="Die obigen Angaben in den Zeilen 6 bis 11 sind noch unvollständig",0,1)*AA94*AC94*W94*IF(AND(K94&lt;&gt;"",K95&lt;&gt;""),1,0)*IF(I95=Tabelle4!D$14,IF(X$11-K94&lt;8/24,0,IF(X$11-K94&lt;14/24,3,6))+IF(K95-X$12&lt;8/24,0,IF(K95-X$12&lt;14/24,3,6))+MIN(MAX(20,J95),80)*0.5,IF(K95-K94&lt;8/24,0,IF(K95-K94&lt;14/24,3,6))))</f>
        <v>---</v>
      </c>
      <c r="V94" s="160" t="str">
        <f>IF(AND(T94="---",U94="---"),"---",IF(T94&lt;&gt;"---",T94,0)+IF(U94&lt;&gt;"---",U94,0))</f>
        <v>---</v>
      </c>
      <c r="W94" s="82">
        <f>IF(OR(B94="---",D95="bitte auswählen",I94="bitte auswählen",AND(H94="",Q94="",OR(K94=0,K95=0))),0,1)</f>
        <v>0</v>
      </c>
      <c r="X94" s="81">
        <f>IF(AND(B94="---",D95="bitte auswählen",I94="bitte auswählen"),0,IF(OR(B94="---",D94="bitte auswählen",I94="bitte auswählen",AND(H94="",Q94="",OR(K94=0,K95=0))),1,0))</f>
        <v>0</v>
      </c>
      <c r="Y94" s="80">
        <f>IF(Y95=I$16,IF(D94&lt;&gt;Tabelle4!C$4,0,1),1)</f>
        <v>1</v>
      </c>
      <c r="Z94" s="81">
        <f>IF(Y95=I$16,IF(D94&lt;&gt;Tabelle4!C$4,1,0),0)</f>
        <v>0</v>
      </c>
      <c r="AA94" s="89">
        <f>IF(C94="",1,IF(K$9="bitte angeben",0,IF(OR(C94&lt;EDATE(K$9,-6),K$9&lt;C94),0,1)))</f>
        <v>1</v>
      </c>
      <c r="AB94" s="90">
        <f>IF(C94="",0,IF(K$9="bitte angeben",1,IF(OR(C94&lt;EDATE(K$9,-6),K$9&lt;C94),1,0)))</f>
        <v>0</v>
      </c>
      <c r="AC94" s="3">
        <f>IF(OR(VLOOKUP(D95,Tabelle4!K$1:L$6,2,FALSE)=I$16,VLOOKUP(D95,Tabelle4!K$1:L$6,2,FALSE)=VLOOKUP($D$5,Tabelle3!$A$2:$H$100,3,FALSE)),0,1)</f>
        <v>1</v>
      </c>
    </row>
    <row r="95" spans="1:29" ht="10.5" customHeight="1" thickBot="1" x14ac:dyDescent="0.25">
      <c r="A95" s="163"/>
      <c r="B95" s="165"/>
      <c r="C95" s="167"/>
      <c r="D95" s="164" t="s">
        <v>22</v>
      </c>
      <c r="E95" s="164"/>
      <c r="F95" s="164"/>
      <c r="G95" s="268" t="s">
        <v>22</v>
      </c>
      <c r="H95" s="269"/>
      <c r="I95" s="97"/>
      <c r="J95" s="98"/>
      <c r="K95" s="84"/>
      <c r="L95" s="149"/>
      <c r="M95" s="85" t="str">
        <f>IF(M94="","","€ je km")</f>
        <v/>
      </c>
      <c r="N95" s="86"/>
      <c r="O95" s="158"/>
      <c r="P95" s="159"/>
      <c r="Q95" s="87"/>
      <c r="R95" s="88"/>
      <c r="S95" s="157"/>
      <c r="T95" s="155"/>
      <c r="U95" s="151"/>
      <c r="V95" s="161"/>
      <c r="W95" s="82"/>
      <c r="X95" s="81"/>
      <c r="Y95" s="81">
        <f>VLOOKUP(D95,Tabelle4!K$1:L$5,2,FALSE)</f>
        <v>0</v>
      </c>
      <c r="Z95" s="81"/>
      <c r="AA95" s="82"/>
      <c r="AB95" s="82"/>
    </row>
    <row r="96" spans="1:29" ht="10.5" customHeight="1" x14ac:dyDescent="0.2">
      <c r="A96" s="163">
        <v>37</v>
      </c>
      <c r="B96" s="165" t="str">
        <f>IF(C96="","---",(IF(WEEKDAY(C96,2)=1,"Mo",(IF(WEEKDAY(C96,2)=2,"Di",(IF(WEEKDAY(C96,2)=3,"Mi",(IF(WEEKDAY(C96,2)=4,"Do",(IF(WEEKDAY(C96,2)=5,"Fr",(IF(WEEKDAY(C96,2)=6,"Sa","So")))))))))))))</f>
        <v>---</v>
      </c>
      <c r="C96" s="166"/>
      <c r="D96" s="168" t="s">
        <v>22</v>
      </c>
      <c r="E96" s="168"/>
      <c r="F96" s="168"/>
      <c r="G96" s="112" t="s">
        <v>121</v>
      </c>
      <c r="H96" s="113" t="str">
        <f>IF(AND(D96=Tabelle4!C$2,D97=Tabelle4!K$2),F$9,IF(AND(D96=Tabelle4!C$4,D97=Tabelle4!K$2),F$10,IF(AND(D96=Tabelle4!C$2,D97=Tabelle4!K$4),F$11,IF(AND(D96=Tabelle4!C$4,D97=Tabelle4!K$4),F$12,IF(AND(D96=Tabelle4!C$5,D97=Tabelle4!K$2),F$13,IF(OR(D96=Tabelle4!C$6,D97=Tabelle4!K$5),"bitte angeben",IF(OR(AND(D96=Tabelle4!C$2,D97=Tabelle4!K$3),AND(D97=Tabelle4!C$2,D96=Tabelle4!K$3)),"keine Abrechn.","wird ausgefüllt")))))))</f>
        <v>wird ausgefüllt</v>
      </c>
      <c r="I96" s="152" t="s">
        <v>22</v>
      </c>
      <c r="J96" s="153"/>
      <c r="K96" s="111"/>
      <c r="L96" s="148" t="str">
        <f>IF(OR(H96="bitte angeben",H96="wird ausgefüllt",H96="keine Abrechn."),"",IF(G97="hin und zurück",ROUNDUP(2*IF(Y96=0,IF(OR(D96=Tabelle4!C$4,D97=Tabelle4!K$5),H96,MIN(F$10,H96)),H96),0),IF(OR(G97="nur hin",G97="nur zurück"),ROUNDUP(IF(Y96=0,IF(OR(D96=Tabelle4!C$4,D97=Tabelle4!K$5),H96,MIN(F$10,H96)),H96),0),"")))</f>
        <v/>
      </c>
      <c r="M96" s="83" t="str">
        <f>IF(OR(G96=Tabelle4!A$12,G96=Tabelle4!A$13,G96=Tabelle4!A$16),"",IF(G96=Tabelle4!A$14,0.01, IF(G96=Tabelle4!A$15,IF(O$16="ja",0.125,0.08),0)))</f>
        <v/>
      </c>
      <c r="N96" s="170"/>
      <c r="O96" s="171"/>
      <c r="P96" s="172"/>
      <c r="Q96" s="91"/>
      <c r="R96" s="92"/>
      <c r="S96" s="156" t="str">
        <f>IF(X96=1,"1","")&amp;IF(Z96=1,"2","")&amp;IF(AB96=1,"3","")</f>
        <v/>
      </c>
      <c r="T96" s="154" t="str">
        <f>IF(W96=0,"---",(IF(AND(L96&lt;&gt;"",M96&lt;&gt;""),M96,0)*IF(N97="m",L96-O97,IF(L96&lt;&gt;"",L96,0))+ IF(OR(N97="", N97="m"),0,IF(AND(O97&lt;=L96,N96&lt;&gt;""),O97,0)*0.01*N97)
+R96*0.5)*W96*AA96*IF($A$15="Die obigen Angaben in den Zeilen 6 bis 11 sind noch unvollständig",0,1))</f>
        <v>---</v>
      </c>
      <c r="U96" s="150" t="str">
        <f>IF(OR(B96="---",D96="bitte auswählen",D97="bitte auswählen",I96="bitte auswählen"),"---",IF($A$16="Die obigen Angaben in den Zeilen 6 bis 11 sind noch unvollständig",0,1)*AA96*AC96*W96*IF(AND(K96&lt;&gt;"",K97&lt;&gt;""),1,0)*IF(I97=Tabelle4!D$14,IF(X$11-K96&lt;8/24,0,IF(X$11-K96&lt;14/24,3,6))+IF(K97-X$12&lt;8/24,0,IF(K97-X$12&lt;14/24,3,6))+MIN(MAX(20,J97),80)*0.5,IF(K97-K96&lt;8/24,0,IF(K97-K96&lt;14/24,3,6))))</f>
        <v>---</v>
      </c>
      <c r="V96" s="160" t="str">
        <f>IF(AND(T96="---",U96="---"),"---",IF(T96&lt;&gt;"---",T96,0)+IF(U96&lt;&gt;"---",U96,0))</f>
        <v>---</v>
      </c>
      <c r="W96" s="82">
        <f>IF(OR(B96="---",D97="bitte auswählen",I96="bitte auswählen",AND(H96="",Q96="",OR(K96=0,K97=0))),0,1)</f>
        <v>0</v>
      </c>
      <c r="X96" s="81">
        <f>IF(AND(B96="---",D97="bitte auswählen",I96="bitte auswählen"),0,IF(OR(B96="---",D96="bitte auswählen",I96="bitte auswählen",AND(H96="",Q96="",OR(K96=0,K97=0))),1,0))</f>
        <v>0</v>
      </c>
      <c r="Y96" s="80">
        <f>IF(Y97=I$16,IF(D96&lt;&gt;Tabelle4!C$4,0,1),1)</f>
        <v>1</v>
      </c>
      <c r="Z96" s="81">
        <f>IF(Y97=I$16,IF(D96&lt;&gt;Tabelle4!C$4,1,0),0)</f>
        <v>0</v>
      </c>
      <c r="AA96" s="89">
        <f>IF(C96="",1,IF(K$9="bitte angeben",0,IF(OR(C96&lt;EDATE(K$9,-6),K$9&lt;C96),0,1)))</f>
        <v>1</v>
      </c>
      <c r="AB96" s="90">
        <f>IF(C96="",0,IF(K$9="bitte angeben",1,IF(OR(C96&lt;EDATE(K$9,-6),K$9&lt;C96),1,0)))</f>
        <v>0</v>
      </c>
      <c r="AC96" s="3">
        <f>IF(OR(VLOOKUP(D97,Tabelle4!K$1:L$6,2,FALSE)=I$16,VLOOKUP(D97,Tabelle4!K$1:L$6,2,FALSE)=VLOOKUP($D$5,Tabelle3!$A$2:$H$100,3,FALSE)),0,1)</f>
        <v>1</v>
      </c>
    </row>
    <row r="97" spans="1:29" ht="10.5" customHeight="1" thickBot="1" x14ac:dyDescent="0.25">
      <c r="A97" s="163"/>
      <c r="B97" s="165"/>
      <c r="C97" s="167"/>
      <c r="D97" s="164" t="s">
        <v>22</v>
      </c>
      <c r="E97" s="164"/>
      <c r="F97" s="164"/>
      <c r="G97" s="268" t="s">
        <v>22</v>
      </c>
      <c r="H97" s="269"/>
      <c r="I97" s="97"/>
      <c r="J97" s="98"/>
      <c r="K97" s="84"/>
      <c r="L97" s="149"/>
      <c r="M97" s="85" t="str">
        <f>IF(M96="","","€ je km")</f>
        <v/>
      </c>
      <c r="N97" s="86"/>
      <c r="O97" s="158"/>
      <c r="P97" s="159"/>
      <c r="Q97" s="87"/>
      <c r="R97" s="88"/>
      <c r="S97" s="157"/>
      <c r="T97" s="155"/>
      <c r="U97" s="151"/>
      <c r="V97" s="161"/>
      <c r="W97" s="82"/>
      <c r="X97" s="81"/>
      <c r="Y97" s="81">
        <f>VLOOKUP(D97,Tabelle4!K$1:L$5,2,FALSE)</f>
        <v>0</v>
      </c>
      <c r="Z97" s="81"/>
      <c r="AA97" s="82"/>
      <c r="AB97" s="82"/>
    </row>
    <row r="98" spans="1:29" ht="10.5" customHeight="1" x14ac:dyDescent="0.2">
      <c r="A98" s="163">
        <v>38</v>
      </c>
      <c r="B98" s="165" t="str">
        <f>IF(C98="","---",(IF(WEEKDAY(C98,2)=1,"Mo",(IF(WEEKDAY(C98,2)=2,"Di",(IF(WEEKDAY(C98,2)=3,"Mi",(IF(WEEKDAY(C98,2)=4,"Do",(IF(WEEKDAY(C98,2)=5,"Fr",(IF(WEEKDAY(C98,2)=6,"Sa","So")))))))))))))</f>
        <v>---</v>
      </c>
      <c r="C98" s="166"/>
      <c r="D98" s="168" t="s">
        <v>22</v>
      </c>
      <c r="E98" s="168"/>
      <c r="F98" s="168"/>
      <c r="G98" s="112" t="s">
        <v>121</v>
      </c>
      <c r="H98" s="113" t="str">
        <f>IF(AND(D98=Tabelle4!C$2,D99=Tabelle4!K$2),F$9,IF(AND(D98=Tabelle4!C$4,D99=Tabelle4!K$2),F$10,IF(AND(D98=Tabelle4!C$2,D99=Tabelle4!K$4),F$11,IF(AND(D98=Tabelle4!C$4,D99=Tabelle4!K$4),F$12,IF(AND(D98=Tabelle4!C$5,D99=Tabelle4!K$2),F$13,IF(OR(D98=Tabelle4!C$6,D99=Tabelle4!K$5),"bitte angeben",IF(OR(AND(D98=Tabelle4!C$2,D99=Tabelle4!K$3),AND(D99=Tabelle4!C$2,D98=Tabelle4!K$3)),"keine Abrechn.","wird ausgefüllt")))))))</f>
        <v>wird ausgefüllt</v>
      </c>
      <c r="I98" s="152" t="s">
        <v>22</v>
      </c>
      <c r="J98" s="153"/>
      <c r="K98" s="111"/>
      <c r="L98" s="148" t="str">
        <f>IF(OR(H98="bitte angeben",H98="wird ausgefüllt",H98="keine Abrechn."),"",IF(G99="hin und zurück",ROUNDUP(2*IF(Y98=0,IF(OR(D98=Tabelle4!C$4,D99=Tabelle4!K$5),H98,MIN(F$10,H98)),H98),0),IF(OR(G99="nur hin",G99="nur zurück"),ROUNDUP(IF(Y98=0,IF(OR(D98=Tabelle4!C$4,D99=Tabelle4!K$5),H98,MIN(F$10,H98)),H98),0),"")))</f>
        <v/>
      </c>
      <c r="M98" s="83" t="str">
        <f>IF(OR(G98=Tabelle4!A$12,G98=Tabelle4!A$13,G98=Tabelle4!A$16),"",IF(G98=Tabelle4!A$14,0.01, IF(G98=Tabelle4!A$15,IF(O$16="ja",0.125,0.08),0)))</f>
        <v/>
      </c>
      <c r="N98" s="170"/>
      <c r="O98" s="171"/>
      <c r="P98" s="172"/>
      <c r="Q98" s="91"/>
      <c r="R98" s="92"/>
      <c r="S98" s="156" t="str">
        <f>IF(X98=1,"1","")&amp;IF(Z98=1,"2","")&amp;IF(AB98=1,"3","")</f>
        <v/>
      </c>
      <c r="T98" s="154" t="str">
        <f>IF(W98=0,"---",(IF(AND(L98&lt;&gt;"",M98&lt;&gt;""),M98,0)*IF(N99="m",L98-O99,IF(L98&lt;&gt;"",L98,0))+ IF(OR(N99="", N99="m"),0,IF(AND(O99&lt;=L98,N98&lt;&gt;""),O99,0)*0.01*N99)
+R98*0.5)*W98*AA98*IF($A$15="Die obigen Angaben in den Zeilen 6 bis 11 sind noch unvollständig",0,1))</f>
        <v>---</v>
      </c>
      <c r="U98" s="150" t="str">
        <f>IF(OR(B98="---",D98="bitte auswählen",D99="bitte auswählen",I98="bitte auswählen"),"---",IF($A$16="Die obigen Angaben in den Zeilen 6 bis 11 sind noch unvollständig",0,1)*AA98*AC98*W98*IF(AND(K98&lt;&gt;"",K99&lt;&gt;""),1,0)*IF(I99=Tabelle4!D$14,IF(X$11-K98&lt;8/24,0,IF(X$11-K98&lt;14/24,3,6))+IF(K99-X$12&lt;8/24,0,IF(K99-X$12&lt;14/24,3,6))+MIN(MAX(20,J99),80)*0.5,IF(K99-K98&lt;8/24,0,IF(K99-K98&lt;14/24,3,6))))</f>
        <v>---</v>
      </c>
      <c r="V98" s="160" t="str">
        <f>IF(AND(T98="---",U98="---"),"---",IF(T98&lt;&gt;"---",T98,0)+IF(U98&lt;&gt;"---",U98,0))</f>
        <v>---</v>
      </c>
      <c r="W98" s="82">
        <f>IF(OR(B98="---",D99="bitte auswählen",I98="bitte auswählen",AND(H98="",Q98="",OR(K98=0,K99=0))),0,1)</f>
        <v>0</v>
      </c>
      <c r="X98" s="81">
        <f>IF(AND(B98="---",D99="bitte auswählen",I98="bitte auswählen"),0,IF(OR(B98="---",D98="bitte auswählen",I98="bitte auswählen",AND(H98="",Q98="",OR(K98=0,K99=0))),1,0))</f>
        <v>0</v>
      </c>
      <c r="Y98" s="80">
        <f>IF(Y99=I$16,IF(D98&lt;&gt;Tabelle4!C$4,0,1),1)</f>
        <v>1</v>
      </c>
      <c r="Z98" s="81">
        <f>IF(Y99=I$16,IF(D98&lt;&gt;Tabelle4!C$4,1,0),0)</f>
        <v>0</v>
      </c>
      <c r="AA98" s="89">
        <f>IF(C98="",1,IF(K$9="bitte angeben",0,IF(OR(C98&lt;EDATE(K$9,-6),K$9&lt;C98),0,1)))</f>
        <v>1</v>
      </c>
      <c r="AB98" s="90">
        <f>IF(C98="",0,IF(K$9="bitte angeben",1,IF(OR(C98&lt;EDATE(K$9,-6),K$9&lt;C98),1,0)))</f>
        <v>0</v>
      </c>
      <c r="AC98" s="3">
        <f>IF(OR(VLOOKUP(D99,Tabelle4!K$1:L$6,2,FALSE)=I$16,VLOOKUP(D99,Tabelle4!K$1:L$6,2,FALSE)=VLOOKUP($D$5,Tabelle3!$A$2:$H$100,3,FALSE)),0,1)</f>
        <v>1</v>
      </c>
    </row>
    <row r="99" spans="1:29" ht="10.5" customHeight="1" thickBot="1" x14ac:dyDescent="0.25">
      <c r="A99" s="163"/>
      <c r="B99" s="165"/>
      <c r="C99" s="167"/>
      <c r="D99" s="164" t="s">
        <v>22</v>
      </c>
      <c r="E99" s="164"/>
      <c r="F99" s="164"/>
      <c r="G99" s="268" t="s">
        <v>22</v>
      </c>
      <c r="H99" s="269"/>
      <c r="I99" s="97"/>
      <c r="J99" s="98"/>
      <c r="K99" s="84"/>
      <c r="L99" s="149"/>
      <c r="M99" s="85" t="str">
        <f>IF(M98="","","€ je km")</f>
        <v/>
      </c>
      <c r="N99" s="86"/>
      <c r="O99" s="158"/>
      <c r="P99" s="159"/>
      <c r="Q99" s="87"/>
      <c r="R99" s="88"/>
      <c r="S99" s="157"/>
      <c r="T99" s="155"/>
      <c r="U99" s="151"/>
      <c r="V99" s="161"/>
      <c r="W99" s="82"/>
      <c r="X99" s="81"/>
      <c r="Y99" s="81">
        <f>VLOOKUP(D99,Tabelle4!K$1:L$5,2,FALSE)</f>
        <v>0</v>
      </c>
      <c r="Z99" s="81"/>
      <c r="AA99" s="82"/>
      <c r="AB99" s="82"/>
    </row>
    <row r="100" spans="1:29" ht="10.5" customHeight="1" x14ac:dyDescent="0.2">
      <c r="A100" s="163">
        <v>39</v>
      </c>
      <c r="B100" s="165" t="str">
        <f>IF(C100="","---",(IF(WEEKDAY(C100,2)=1,"Mo",(IF(WEEKDAY(C100,2)=2,"Di",(IF(WEEKDAY(C100,2)=3,"Mi",(IF(WEEKDAY(C100,2)=4,"Do",(IF(WEEKDAY(C100,2)=5,"Fr",(IF(WEEKDAY(C100,2)=6,"Sa","So")))))))))))))</f>
        <v>---</v>
      </c>
      <c r="C100" s="166"/>
      <c r="D100" s="168" t="s">
        <v>22</v>
      </c>
      <c r="E100" s="168"/>
      <c r="F100" s="168"/>
      <c r="G100" s="112" t="s">
        <v>121</v>
      </c>
      <c r="H100" s="113" t="str">
        <f>IF(AND(D100=Tabelle4!C$2,D101=Tabelle4!K$2),F$9,IF(AND(D100=Tabelle4!C$4,D101=Tabelle4!K$2),F$10,IF(AND(D100=Tabelle4!C$2,D101=Tabelle4!K$4),F$11,IF(AND(D100=Tabelle4!C$4,D101=Tabelle4!K$4),F$12,IF(AND(D100=Tabelle4!C$5,D101=Tabelle4!K$2),F$13,IF(OR(D100=Tabelle4!C$6,D101=Tabelle4!K$5),"bitte angeben",IF(OR(AND(D100=Tabelle4!C$2,D101=Tabelle4!K$3),AND(D101=Tabelle4!C$2,D100=Tabelle4!K$3)),"keine Abrechn.","wird ausgefüllt")))))))</f>
        <v>wird ausgefüllt</v>
      </c>
      <c r="I100" s="152" t="s">
        <v>22</v>
      </c>
      <c r="J100" s="153"/>
      <c r="K100" s="111"/>
      <c r="L100" s="148" t="str">
        <f>IF(OR(H100="bitte angeben",H100="wird ausgefüllt",H100="keine Abrechn."),"",IF(G101="hin und zurück",ROUNDUP(2*IF(Y100=0,IF(OR(D100=Tabelle4!C$4,D101=Tabelle4!K$5),H100,MIN(F$10,H100)),H100),0),IF(OR(G101="nur hin",G101="nur zurück"),ROUNDUP(IF(Y100=0,IF(OR(D100=Tabelle4!C$4,D101=Tabelle4!K$5),H100,MIN(F$10,H100)),H100),0),"")))</f>
        <v/>
      </c>
      <c r="M100" s="83" t="str">
        <f>IF(OR(G100=Tabelle4!A$12,G100=Tabelle4!A$13,G100=Tabelle4!A$16),"",IF(G100=Tabelle4!A$14,0.01, IF(G100=Tabelle4!A$15,IF(O$16="ja",0.125,0.08),0)))</f>
        <v/>
      </c>
      <c r="N100" s="170"/>
      <c r="O100" s="171"/>
      <c r="P100" s="172"/>
      <c r="Q100" s="91"/>
      <c r="R100" s="92"/>
      <c r="S100" s="156" t="str">
        <f>IF(X100=1,"1","")&amp;IF(Z100=1,"2","")&amp;IF(AB100=1,"3","")</f>
        <v/>
      </c>
      <c r="T100" s="154" t="str">
        <f>IF(W100=0,"---",(IF(AND(L100&lt;&gt;"",M100&lt;&gt;""),M100,0)*IF(N101="m",L100-O101,IF(L100&lt;&gt;"",L100,0))+ IF(OR(N101="", N101="m"),0,IF(AND(O101&lt;=L100,N100&lt;&gt;""),O101,0)*0.01*N101)
+R100*0.5)*W100*AA100*IF($A$15="Die obigen Angaben in den Zeilen 6 bis 11 sind noch unvollständig",0,1))</f>
        <v>---</v>
      </c>
      <c r="U100" s="150" t="str">
        <f>IF(OR(B100="---",D100="bitte auswählen",D101="bitte auswählen",I100="bitte auswählen"),"---",IF($A$16="Die obigen Angaben in den Zeilen 6 bis 11 sind noch unvollständig",0,1)*AA100*AC100*W100*IF(AND(K100&lt;&gt;"",K101&lt;&gt;""),1,0)*IF(I101=Tabelle4!D$14,IF(X$11-K100&lt;8/24,0,IF(X$11-K100&lt;14/24,3,6))+IF(K101-X$12&lt;8/24,0,IF(K101-X$12&lt;14/24,3,6))+MIN(MAX(20,J101),80)*0.5,IF(K101-K100&lt;8/24,0,IF(K101-K100&lt;14/24,3,6))))</f>
        <v>---</v>
      </c>
      <c r="V100" s="160" t="str">
        <f>IF(AND(T100="---",U100="---"),"---",IF(T100&lt;&gt;"---",T100,0)+IF(U100&lt;&gt;"---",U100,0))</f>
        <v>---</v>
      </c>
      <c r="W100" s="82">
        <f>IF(OR(B100="---",D101="bitte auswählen",I100="bitte auswählen",AND(H100="",Q100="",OR(K100=0,K101=0))),0,1)</f>
        <v>0</v>
      </c>
      <c r="X100" s="81">
        <f>IF(AND(B100="---",D101="bitte auswählen",I100="bitte auswählen"),0,IF(OR(B100="---",D100="bitte auswählen",I100="bitte auswählen",AND(H100="",Q100="",OR(K100=0,K101=0))),1,0))</f>
        <v>0</v>
      </c>
      <c r="Y100" s="80">
        <f>IF(Y101=I$16,IF(D100&lt;&gt;Tabelle4!C$4,0,1),1)</f>
        <v>1</v>
      </c>
      <c r="Z100" s="81">
        <f>IF(Y101=I$16,IF(D100&lt;&gt;Tabelle4!C$4,1,0),0)</f>
        <v>0</v>
      </c>
      <c r="AA100" s="89">
        <f>IF(C100="",1,IF(K$9="bitte angeben",0,IF(OR(C100&lt;EDATE(K$9,-6),K$9&lt;C100),0,1)))</f>
        <v>1</v>
      </c>
      <c r="AB100" s="90">
        <f>IF(C100="",0,IF(K$9="bitte angeben",1,IF(OR(C100&lt;EDATE(K$9,-6),K$9&lt;C100),1,0)))</f>
        <v>0</v>
      </c>
      <c r="AC100" s="3">
        <f>IF(OR(VLOOKUP(D101,Tabelle4!K$1:L$6,2,FALSE)=I$16,VLOOKUP(D101,Tabelle4!K$1:L$6,2,FALSE)=VLOOKUP($D$5,Tabelle3!$A$2:$H$100,3,FALSE)),0,1)</f>
        <v>1</v>
      </c>
    </row>
    <row r="101" spans="1:29" ht="10.5" customHeight="1" thickBot="1" x14ac:dyDescent="0.25">
      <c r="A101" s="163"/>
      <c r="B101" s="165"/>
      <c r="C101" s="167"/>
      <c r="D101" s="164" t="s">
        <v>22</v>
      </c>
      <c r="E101" s="164"/>
      <c r="F101" s="164"/>
      <c r="G101" s="268" t="s">
        <v>22</v>
      </c>
      <c r="H101" s="269"/>
      <c r="I101" s="97"/>
      <c r="J101" s="98"/>
      <c r="K101" s="84"/>
      <c r="L101" s="149"/>
      <c r="M101" s="85" t="str">
        <f>IF(M100="","","€ je km")</f>
        <v/>
      </c>
      <c r="N101" s="86"/>
      <c r="O101" s="158"/>
      <c r="P101" s="159"/>
      <c r="Q101" s="87"/>
      <c r="R101" s="88"/>
      <c r="S101" s="157"/>
      <c r="T101" s="155"/>
      <c r="U101" s="151"/>
      <c r="V101" s="161"/>
      <c r="W101" s="82"/>
      <c r="X101" s="81"/>
      <c r="Y101" s="81">
        <f>VLOOKUP(D101,Tabelle4!K$1:L$5,2,FALSE)</f>
        <v>0</v>
      </c>
      <c r="Z101" s="81"/>
      <c r="AA101" s="82"/>
      <c r="AB101" s="82"/>
    </row>
    <row r="102" spans="1:29" ht="10.5" customHeight="1" x14ac:dyDescent="0.2">
      <c r="A102" s="163">
        <v>40</v>
      </c>
      <c r="B102" s="165" t="str">
        <f>IF(C102="","---",(IF(WEEKDAY(C102,2)=1,"Mo",(IF(WEEKDAY(C102,2)=2,"Di",(IF(WEEKDAY(C102,2)=3,"Mi",(IF(WEEKDAY(C102,2)=4,"Do",(IF(WEEKDAY(C102,2)=5,"Fr",(IF(WEEKDAY(C102,2)=6,"Sa","So")))))))))))))</f>
        <v>---</v>
      </c>
      <c r="C102" s="166"/>
      <c r="D102" s="168" t="s">
        <v>22</v>
      </c>
      <c r="E102" s="168"/>
      <c r="F102" s="168"/>
      <c r="G102" s="112" t="s">
        <v>121</v>
      </c>
      <c r="H102" s="113" t="str">
        <f>IF(AND(D102=Tabelle4!C$2,D103=Tabelle4!K$2),F$9,IF(AND(D102=Tabelle4!C$4,D103=Tabelle4!K$2),F$10,IF(AND(D102=Tabelle4!C$2,D103=Tabelle4!K$4),F$11,IF(AND(D102=Tabelle4!C$4,D103=Tabelle4!K$4),F$12,IF(AND(D102=Tabelle4!C$5,D103=Tabelle4!K$2),F$13,IF(OR(D102=Tabelle4!C$6,D103=Tabelle4!K$5),"bitte angeben",IF(OR(AND(D102=Tabelle4!C$2,D103=Tabelle4!K$3),AND(D103=Tabelle4!C$2,D102=Tabelle4!K$3)),"keine Abrechn.","wird ausgefüllt")))))))</f>
        <v>wird ausgefüllt</v>
      </c>
      <c r="I102" s="152" t="s">
        <v>22</v>
      </c>
      <c r="J102" s="153"/>
      <c r="K102" s="111"/>
      <c r="L102" s="148" t="str">
        <f>IF(OR(H102="bitte angeben",H102="wird ausgefüllt",H102="keine Abrechn."),"",IF(G103="hin und zurück",ROUNDUP(2*IF(Y102=0,IF(OR(D102=Tabelle4!C$4,D103=Tabelle4!K$5),H102,MIN(F$10,H102)),H102),0),IF(OR(G103="nur hin",G103="nur zurück"),ROUNDUP(IF(Y102=0,IF(OR(D102=Tabelle4!C$4,D103=Tabelle4!K$5),H102,MIN(F$10,H102)),H102),0),"")))</f>
        <v/>
      </c>
      <c r="M102" s="83" t="str">
        <f>IF(OR(G102=Tabelle4!A$12,G102=Tabelle4!A$13,G102=Tabelle4!A$16),"",IF(G102=Tabelle4!A$14,0.01, IF(G102=Tabelle4!A$15,IF(O$16="ja",0.125,0.08),0)))</f>
        <v/>
      </c>
      <c r="N102" s="170"/>
      <c r="O102" s="171"/>
      <c r="P102" s="172"/>
      <c r="Q102" s="91"/>
      <c r="R102" s="92"/>
      <c r="S102" s="156" t="str">
        <f>IF(X102=1,"1","")&amp;IF(Z102=1,"2","")&amp;IF(AB102=1,"3","")</f>
        <v/>
      </c>
      <c r="T102" s="154" t="str">
        <f>IF(W102=0,"---",(IF(AND(L102&lt;&gt;"",M102&lt;&gt;""),M102,0)*IF(N103="m",L102-O103,IF(L102&lt;&gt;"",L102,0))+ IF(OR(N103="", N103="m"),0,IF(AND(O103&lt;=L102,N102&lt;&gt;""),O103,0)*0.01*N103)
+R102*0.5)*W102*AA102*IF($A$15="Die obigen Angaben in den Zeilen 6 bis 11 sind noch unvollständig",0,1))</f>
        <v>---</v>
      </c>
      <c r="U102" s="150" t="str">
        <f>IF(OR(B102="---",D102="bitte auswählen",D103="bitte auswählen",I102="bitte auswählen"),"---",IF($A$16="Die obigen Angaben in den Zeilen 6 bis 11 sind noch unvollständig",0,1)*AA102*AC102*W102*IF(AND(K102&lt;&gt;"",K103&lt;&gt;""),1,0)*IF(I103=Tabelle4!D$14,IF(X$11-K102&lt;8/24,0,IF(X$11-K102&lt;14/24,3,6))+IF(K103-X$12&lt;8/24,0,IF(K103-X$12&lt;14/24,3,6))+MIN(MAX(20,J103),80)*0.5,IF(K103-K102&lt;8/24,0,IF(K103-K102&lt;14/24,3,6))))</f>
        <v>---</v>
      </c>
      <c r="V102" s="160" t="str">
        <f>IF(AND(T102="---",U102="---"),"---",IF(T102&lt;&gt;"---",T102,0)+IF(U102&lt;&gt;"---",U102,0))</f>
        <v>---</v>
      </c>
      <c r="W102" s="82">
        <f>IF(OR(B102="---",D103="bitte auswählen",I102="bitte auswählen",AND(H102="",Q102="",OR(K102=0,K103=0))),0,1)</f>
        <v>0</v>
      </c>
      <c r="X102" s="81">
        <f>IF(AND(B102="---",D103="bitte auswählen",I102="bitte auswählen"),0,IF(OR(B102="---",D102="bitte auswählen",I102="bitte auswählen",AND(H102="",Q102="",OR(K102=0,K103=0))),1,0))</f>
        <v>0</v>
      </c>
      <c r="Y102" s="80">
        <f>IF(Y103=I$16,IF(D102&lt;&gt;Tabelle4!C$4,0,1),1)</f>
        <v>1</v>
      </c>
      <c r="Z102" s="81">
        <f>IF(Y103=I$16,IF(D102&lt;&gt;Tabelle4!C$4,1,0),0)</f>
        <v>0</v>
      </c>
      <c r="AA102" s="89">
        <f>IF(C102="",1,IF(K$9="bitte angeben",0,IF(OR(C102&lt;EDATE(K$9,-6),K$9&lt;C102),0,1)))</f>
        <v>1</v>
      </c>
      <c r="AB102" s="90">
        <f>IF(C102="",0,IF(K$9="bitte angeben",1,IF(OR(C102&lt;EDATE(K$9,-6),K$9&lt;C102),1,0)))</f>
        <v>0</v>
      </c>
      <c r="AC102" s="3">
        <f>IF(OR(VLOOKUP(D103,Tabelle4!K$1:L$6,2,FALSE)=I$16,VLOOKUP(D103,Tabelle4!K$1:L$6,2,FALSE)=VLOOKUP($D$5,Tabelle3!$A$2:$H$100,3,FALSE)),0,1)</f>
        <v>1</v>
      </c>
    </row>
    <row r="103" spans="1:29" ht="10.5" customHeight="1" thickBot="1" x14ac:dyDescent="0.25">
      <c r="A103" s="163"/>
      <c r="B103" s="165"/>
      <c r="C103" s="167"/>
      <c r="D103" s="164" t="s">
        <v>22</v>
      </c>
      <c r="E103" s="164"/>
      <c r="F103" s="164"/>
      <c r="G103" s="268" t="s">
        <v>22</v>
      </c>
      <c r="H103" s="269"/>
      <c r="I103" s="97"/>
      <c r="J103" s="98"/>
      <c r="K103" s="84"/>
      <c r="L103" s="149"/>
      <c r="M103" s="85" t="str">
        <f>IF(M102="","","€ je km")</f>
        <v/>
      </c>
      <c r="N103" s="86"/>
      <c r="O103" s="158"/>
      <c r="P103" s="159"/>
      <c r="Q103" s="87"/>
      <c r="R103" s="88"/>
      <c r="S103" s="157"/>
      <c r="T103" s="155"/>
      <c r="U103" s="151"/>
      <c r="V103" s="161"/>
      <c r="W103" s="82"/>
      <c r="X103" s="81"/>
      <c r="Y103" s="81">
        <f>VLOOKUP(D103,Tabelle4!K$1:L$5,2,FALSE)</f>
        <v>0</v>
      </c>
      <c r="Z103" s="81"/>
      <c r="AA103" s="82"/>
      <c r="AB103" s="82"/>
    </row>
    <row r="104" spans="1:29" ht="10.5" customHeight="1" x14ac:dyDescent="0.2">
      <c r="A104" s="163">
        <v>41</v>
      </c>
      <c r="B104" s="165" t="str">
        <f>IF(C104="","---",(IF(WEEKDAY(C104,2)=1,"Mo",(IF(WEEKDAY(C104,2)=2,"Di",(IF(WEEKDAY(C104,2)=3,"Mi",(IF(WEEKDAY(C104,2)=4,"Do",(IF(WEEKDAY(C104,2)=5,"Fr",(IF(WEEKDAY(C104,2)=6,"Sa","So")))))))))))))</f>
        <v>---</v>
      </c>
      <c r="C104" s="166"/>
      <c r="D104" s="168" t="s">
        <v>22</v>
      </c>
      <c r="E104" s="168"/>
      <c r="F104" s="168"/>
      <c r="G104" s="112" t="s">
        <v>121</v>
      </c>
      <c r="H104" s="113" t="str">
        <f>IF(AND(D104=Tabelle4!C$2,D105=Tabelle4!K$2),F$9,IF(AND(D104=Tabelle4!C$4,D105=Tabelle4!K$2),F$10,IF(AND(D104=Tabelle4!C$2,D105=Tabelle4!K$4),F$11,IF(AND(D104=Tabelle4!C$4,D105=Tabelle4!K$4),F$12,IF(AND(D104=Tabelle4!C$5,D105=Tabelle4!K$2),F$13,IF(OR(D104=Tabelle4!C$6,D105=Tabelle4!K$5),"bitte angeben",IF(OR(AND(D104=Tabelle4!C$2,D105=Tabelle4!K$3),AND(D105=Tabelle4!C$2,D104=Tabelle4!K$3)),"keine Abrechn.","wird ausgefüllt")))))))</f>
        <v>wird ausgefüllt</v>
      </c>
      <c r="I104" s="152" t="s">
        <v>22</v>
      </c>
      <c r="J104" s="153"/>
      <c r="K104" s="111"/>
      <c r="L104" s="148" t="str">
        <f>IF(OR(H104="bitte angeben",H104="wird ausgefüllt",H104="keine Abrechn."),"",IF(G105="hin und zurück",ROUNDUP(2*IF(Y104=0,IF(OR(D104=Tabelle4!C$4,D105=Tabelle4!K$5),H104,MIN(F$10,H104)),H104),0),IF(OR(G105="nur hin",G105="nur zurück"),ROUNDUP(IF(Y104=0,IF(OR(D104=Tabelle4!C$4,D105=Tabelle4!K$5),H104,MIN(F$10,H104)),H104),0),"")))</f>
        <v/>
      </c>
      <c r="M104" s="83" t="str">
        <f>IF(OR(G104=Tabelle4!A$12,G104=Tabelle4!A$13,G104=Tabelle4!A$16),"",IF(G104=Tabelle4!A$14,0.01, IF(G104=Tabelle4!A$15,IF(O$16="ja",0.125,0.08),0)))</f>
        <v/>
      </c>
      <c r="N104" s="170"/>
      <c r="O104" s="171"/>
      <c r="P104" s="172"/>
      <c r="Q104" s="91"/>
      <c r="R104" s="92"/>
      <c r="S104" s="156" t="str">
        <f>IF(X104=1,"1","")&amp;IF(Z104=1,"2","")&amp;IF(AB104=1,"3","")</f>
        <v/>
      </c>
      <c r="T104" s="154" t="str">
        <f>IF(W104=0,"---",(IF(AND(L104&lt;&gt;"",M104&lt;&gt;""),M104,0)*IF(N105="m",L104-O105,IF(L104&lt;&gt;"",L104,0))+ IF(OR(N105="", N105="m"),0,IF(AND(O105&lt;=L104,N104&lt;&gt;""),O105,0)*0.01*N105)
+R104*0.5)*W104*AA104*IF($A$15="Die obigen Angaben in den Zeilen 6 bis 11 sind noch unvollständig",0,1))</f>
        <v>---</v>
      </c>
      <c r="U104" s="150" t="str">
        <f>IF(OR(B104="---",D104="bitte auswählen",D105="bitte auswählen",I104="bitte auswählen"),"---",IF($A$16="Die obigen Angaben in den Zeilen 6 bis 11 sind noch unvollständig",0,1)*AA104*AC104*W104*IF(AND(K104&lt;&gt;"",K105&lt;&gt;""),1,0)*IF(I105=Tabelle4!D$14,IF(X$11-K104&lt;8/24,0,IF(X$11-K104&lt;14/24,3,6))+IF(K105-X$12&lt;8/24,0,IF(K105-X$12&lt;14/24,3,6))+MIN(MAX(20,J105),80)*0.5,IF(K105-K104&lt;8/24,0,IF(K105-K104&lt;14/24,3,6))))</f>
        <v>---</v>
      </c>
      <c r="V104" s="160" t="str">
        <f>IF(AND(T104="---",U104="---"),"---",IF(T104&lt;&gt;"---",T104,0)+IF(U104&lt;&gt;"---",U104,0))</f>
        <v>---</v>
      </c>
      <c r="W104" s="82">
        <f>IF(OR(B104="---",D105="bitte auswählen",I104="bitte auswählen",AND(H104="",Q104="",OR(K104=0,K105=0))),0,1)</f>
        <v>0</v>
      </c>
      <c r="X104" s="81">
        <f>IF(AND(B104="---",D105="bitte auswählen",I104="bitte auswählen"),0,IF(OR(B104="---",D104="bitte auswählen",I104="bitte auswählen",AND(H104="",Q104="",OR(K104=0,K105=0))),1,0))</f>
        <v>0</v>
      </c>
      <c r="Y104" s="80">
        <f>IF(Y105=I$16,IF(D104&lt;&gt;Tabelle4!C$4,0,1),1)</f>
        <v>1</v>
      </c>
      <c r="Z104" s="81">
        <f>IF(Y105=I$16,IF(D104&lt;&gt;Tabelle4!C$4,1,0),0)</f>
        <v>0</v>
      </c>
      <c r="AA104" s="89">
        <f>IF(C104="",1,IF(K$9="bitte angeben",0,IF(OR(C104&lt;EDATE(K$9,-6),K$9&lt;C104),0,1)))</f>
        <v>1</v>
      </c>
      <c r="AB104" s="90">
        <f>IF(C104="",0,IF(K$9="bitte angeben",1,IF(OR(C104&lt;EDATE(K$9,-6),K$9&lt;C104),1,0)))</f>
        <v>0</v>
      </c>
      <c r="AC104" s="3">
        <f>IF(OR(VLOOKUP(D105,Tabelle4!K$1:L$6,2,FALSE)=I$16,VLOOKUP(D105,Tabelle4!K$1:L$6,2,FALSE)=VLOOKUP($D$5,Tabelle3!$A$2:$H$100,3,FALSE)),0,1)</f>
        <v>1</v>
      </c>
    </row>
    <row r="105" spans="1:29" ht="10.5" customHeight="1" thickBot="1" x14ac:dyDescent="0.25">
      <c r="A105" s="163"/>
      <c r="B105" s="165"/>
      <c r="C105" s="167"/>
      <c r="D105" s="164" t="s">
        <v>22</v>
      </c>
      <c r="E105" s="164"/>
      <c r="F105" s="164"/>
      <c r="G105" s="268" t="s">
        <v>22</v>
      </c>
      <c r="H105" s="269"/>
      <c r="I105" s="97"/>
      <c r="J105" s="98"/>
      <c r="K105" s="84"/>
      <c r="L105" s="149"/>
      <c r="M105" s="85" t="str">
        <f>IF(M104="","","€ je km")</f>
        <v/>
      </c>
      <c r="N105" s="86"/>
      <c r="O105" s="158"/>
      <c r="P105" s="159"/>
      <c r="Q105" s="87"/>
      <c r="R105" s="88"/>
      <c r="S105" s="157"/>
      <c r="T105" s="155"/>
      <c r="U105" s="151"/>
      <c r="V105" s="161"/>
      <c r="W105" s="82"/>
      <c r="X105" s="81"/>
      <c r="Y105" s="81">
        <f>VLOOKUP(D105,Tabelle4!K$1:L$5,2,FALSE)</f>
        <v>0</v>
      </c>
      <c r="Z105" s="81"/>
      <c r="AA105" s="82"/>
      <c r="AB105" s="82"/>
    </row>
    <row r="106" spans="1:29" ht="10.5" customHeight="1" x14ac:dyDescent="0.2">
      <c r="A106" s="163">
        <v>42</v>
      </c>
      <c r="B106" s="165" t="str">
        <f>IF(C106="","---",(IF(WEEKDAY(C106,2)=1,"Mo",(IF(WEEKDAY(C106,2)=2,"Di",(IF(WEEKDAY(C106,2)=3,"Mi",(IF(WEEKDAY(C106,2)=4,"Do",(IF(WEEKDAY(C106,2)=5,"Fr",(IF(WEEKDAY(C106,2)=6,"Sa","So")))))))))))))</f>
        <v>---</v>
      </c>
      <c r="C106" s="166"/>
      <c r="D106" s="168" t="s">
        <v>22</v>
      </c>
      <c r="E106" s="168"/>
      <c r="F106" s="168"/>
      <c r="G106" s="112" t="s">
        <v>121</v>
      </c>
      <c r="H106" s="113" t="str">
        <f>IF(AND(D106=Tabelle4!C$2,D107=Tabelle4!K$2),F$9,IF(AND(D106=Tabelle4!C$4,D107=Tabelle4!K$2),F$10,IF(AND(D106=Tabelle4!C$2,D107=Tabelle4!K$4),F$11,IF(AND(D106=Tabelle4!C$4,D107=Tabelle4!K$4),F$12,IF(AND(D106=Tabelle4!C$5,D107=Tabelle4!K$2),F$13,IF(OR(D106=Tabelle4!C$6,D107=Tabelle4!K$5),"bitte angeben",IF(OR(AND(D106=Tabelle4!C$2,D107=Tabelle4!K$3),AND(D107=Tabelle4!C$2,D106=Tabelle4!K$3)),"keine Abrechn.","wird ausgefüllt")))))))</f>
        <v>wird ausgefüllt</v>
      </c>
      <c r="I106" s="152" t="s">
        <v>22</v>
      </c>
      <c r="J106" s="153"/>
      <c r="K106" s="111"/>
      <c r="L106" s="148" t="str">
        <f>IF(OR(H106="bitte angeben",H106="wird ausgefüllt",H106="keine Abrechn."),"",IF(G107="hin und zurück",ROUNDUP(2*IF(Y106=0,IF(OR(D106=Tabelle4!C$4,D107=Tabelle4!K$5),H106,MIN(F$10,H106)),H106),0),IF(OR(G107="nur hin",G107="nur zurück"),ROUNDUP(IF(Y106=0,IF(OR(D106=Tabelle4!C$4,D107=Tabelle4!K$5),H106,MIN(F$10,H106)),H106),0),"")))</f>
        <v/>
      </c>
      <c r="M106" s="83" t="str">
        <f>IF(OR(G106=Tabelle4!A$12,G106=Tabelle4!A$13,G106=Tabelle4!A$16),"",IF(G106=Tabelle4!A$14,0.01, IF(G106=Tabelle4!A$15,IF(O$16="ja",0.125,0.08),0)))</f>
        <v/>
      </c>
      <c r="N106" s="170"/>
      <c r="O106" s="171"/>
      <c r="P106" s="172"/>
      <c r="Q106" s="91"/>
      <c r="R106" s="92"/>
      <c r="S106" s="156" t="str">
        <f>IF(X106=1,"1","")&amp;IF(Z106=1,"2","")&amp;IF(AB106=1,"3","")</f>
        <v/>
      </c>
      <c r="T106" s="154" t="str">
        <f>IF(W106=0,"---",(IF(AND(L106&lt;&gt;"",M106&lt;&gt;""),M106,0)*IF(N107="m",L106-O107,IF(L106&lt;&gt;"",L106,0))+ IF(OR(N107="", N107="m"),0,IF(AND(O107&lt;=L106,N106&lt;&gt;""),O107,0)*0.01*N107)
+R106*0.5)*W106*AA106*IF($A$15="Die obigen Angaben in den Zeilen 6 bis 11 sind noch unvollständig",0,1))</f>
        <v>---</v>
      </c>
      <c r="U106" s="150" t="str">
        <f>IF(OR(B106="---",D106="bitte auswählen",D107="bitte auswählen",I106="bitte auswählen"),"---",IF($A$16="Die obigen Angaben in den Zeilen 6 bis 11 sind noch unvollständig",0,1)*AA106*AC106*W106*IF(AND(K106&lt;&gt;"",K107&lt;&gt;""),1,0)*IF(I107=Tabelle4!D$14,IF(X$11-K106&lt;8/24,0,IF(X$11-K106&lt;14/24,3,6))+IF(K107-X$12&lt;8/24,0,IF(K107-X$12&lt;14/24,3,6))+MIN(MAX(20,J107),80)*0.5,IF(K107-K106&lt;8/24,0,IF(K107-K106&lt;14/24,3,6))))</f>
        <v>---</v>
      </c>
      <c r="V106" s="160" t="str">
        <f>IF(AND(T106="---",U106="---"),"---",IF(T106&lt;&gt;"---",T106,0)+IF(U106&lt;&gt;"---",U106,0))</f>
        <v>---</v>
      </c>
      <c r="W106" s="82">
        <f>IF(OR(B106="---",D107="bitte auswählen",I106="bitte auswählen",AND(H106="",Q106="",OR(K106=0,K107=0))),0,1)</f>
        <v>0</v>
      </c>
      <c r="X106" s="81">
        <f>IF(AND(B106="---",D107="bitte auswählen",I106="bitte auswählen"),0,IF(OR(B106="---",D106="bitte auswählen",I106="bitte auswählen",AND(H106="",Q106="",OR(K106=0,K107=0))),1,0))</f>
        <v>0</v>
      </c>
      <c r="Y106" s="80">
        <f>IF(Y107=I$16,IF(D106&lt;&gt;Tabelle4!C$4,0,1),1)</f>
        <v>1</v>
      </c>
      <c r="Z106" s="81">
        <f>IF(Y107=I$16,IF(D106&lt;&gt;Tabelle4!C$4,1,0),0)</f>
        <v>0</v>
      </c>
      <c r="AA106" s="89">
        <f>IF(C106="",1,IF(K$9="bitte angeben",0,IF(OR(C106&lt;EDATE(K$9,-6),K$9&lt;C106),0,1)))</f>
        <v>1</v>
      </c>
      <c r="AB106" s="90">
        <f>IF(C106="",0,IF(K$9="bitte angeben",1,IF(OR(C106&lt;EDATE(K$9,-6),K$9&lt;C106),1,0)))</f>
        <v>0</v>
      </c>
      <c r="AC106" s="3">
        <f>IF(OR(VLOOKUP(D107,Tabelle4!K$1:L$6,2,FALSE)=I$16,VLOOKUP(D107,Tabelle4!K$1:L$6,2,FALSE)=VLOOKUP($D$5,Tabelle3!$A$2:$H$100,3,FALSE)),0,1)</f>
        <v>1</v>
      </c>
    </row>
    <row r="107" spans="1:29" ht="10.5" customHeight="1" thickBot="1" x14ac:dyDescent="0.25">
      <c r="A107" s="163"/>
      <c r="B107" s="165"/>
      <c r="C107" s="167"/>
      <c r="D107" s="164" t="s">
        <v>22</v>
      </c>
      <c r="E107" s="164"/>
      <c r="F107" s="164"/>
      <c r="G107" s="268" t="s">
        <v>22</v>
      </c>
      <c r="H107" s="269"/>
      <c r="I107" s="97"/>
      <c r="J107" s="98"/>
      <c r="K107" s="84"/>
      <c r="L107" s="149"/>
      <c r="M107" s="85" t="str">
        <f>IF(M106="","","€ je km")</f>
        <v/>
      </c>
      <c r="N107" s="86"/>
      <c r="O107" s="158"/>
      <c r="P107" s="159"/>
      <c r="Q107" s="87"/>
      <c r="R107" s="88"/>
      <c r="S107" s="157"/>
      <c r="T107" s="155"/>
      <c r="U107" s="151"/>
      <c r="V107" s="161"/>
      <c r="W107" s="82"/>
      <c r="X107" s="81"/>
      <c r="Y107" s="81">
        <f>VLOOKUP(D107,Tabelle4!K$1:L$5,2,FALSE)</f>
        <v>0</v>
      </c>
      <c r="Z107" s="81"/>
      <c r="AA107" s="82"/>
      <c r="AB107" s="82"/>
    </row>
    <row r="108" spans="1:29" ht="10.5" customHeight="1" x14ac:dyDescent="0.2">
      <c r="A108" s="163">
        <v>43</v>
      </c>
      <c r="B108" s="165" t="str">
        <f>IF(C108="","---",(IF(WEEKDAY(C108,2)=1,"Mo",(IF(WEEKDAY(C108,2)=2,"Di",(IF(WEEKDAY(C108,2)=3,"Mi",(IF(WEEKDAY(C108,2)=4,"Do",(IF(WEEKDAY(C108,2)=5,"Fr",(IF(WEEKDAY(C108,2)=6,"Sa","So")))))))))))))</f>
        <v>---</v>
      </c>
      <c r="C108" s="166"/>
      <c r="D108" s="168" t="s">
        <v>22</v>
      </c>
      <c r="E108" s="168"/>
      <c r="F108" s="168"/>
      <c r="G108" s="112" t="s">
        <v>121</v>
      </c>
      <c r="H108" s="113" t="str">
        <f>IF(AND(D108=Tabelle4!C$2,D109=Tabelle4!K$2),F$9,IF(AND(D108=Tabelle4!C$4,D109=Tabelle4!K$2),F$10,IF(AND(D108=Tabelle4!C$2,D109=Tabelle4!K$4),F$11,IF(AND(D108=Tabelle4!C$4,D109=Tabelle4!K$4),F$12,IF(AND(D108=Tabelle4!C$5,D109=Tabelle4!K$2),F$13,IF(OR(D108=Tabelle4!C$6,D109=Tabelle4!K$5),"bitte angeben",IF(OR(AND(D108=Tabelle4!C$2,D109=Tabelle4!K$3),AND(D109=Tabelle4!C$2,D108=Tabelle4!K$3)),"keine Abrechn.","wird ausgefüllt")))))))</f>
        <v>wird ausgefüllt</v>
      </c>
      <c r="I108" s="152" t="s">
        <v>22</v>
      </c>
      <c r="J108" s="153"/>
      <c r="K108" s="111"/>
      <c r="L108" s="148" t="str">
        <f>IF(OR(H108="bitte angeben",H108="wird ausgefüllt",H108="keine Abrechn."),"",IF(G109="hin und zurück",ROUNDUP(2*IF(Y108=0,IF(OR(D108=Tabelle4!C$4,D109=Tabelle4!K$5),H108,MIN(F$10,H108)),H108),0),IF(OR(G109="nur hin",G109="nur zurück"),ROUNDUP(IF(Y108=0,IF(OR(D108=Tabelle4!C$4,D109=Tabelle4!K$5),H108,MIN(F$10,H108)),H108),0),"")))</f>
        <v/>
      </c>
      <c r="M108" s="83" t="str">
        <f>IF(OR(G108=Tabelle4!A$12,G108=Tabelle4!A$13,G108=Tabelle4!A$16),"",IF(G108=Tabelle4!A$14,0.01, IF(G108=Tabelle4!A$15,IF(O$16="ja",0.125,0.08),0)))</f>
        <v/>
      </c>
      <c r="N108" s="170"/>
      <c r="O108" s="171"/>
      <c r="P108" s="172"/>
      <c r="Q108" s="91"/>
      <c r="R108" s="92"/>
      <c r="S108" s="156" t="str">
        <f>IF(X108=1,"1","")&amp;IF(Z108=1,"2","")&amp;IF(AB108=1,"3","")</f>
        <v/>
      </c>
      <c r="T108" s="154" t="str">
        <f>IF(W108=0,"---",(IF(AND(L108&lt;&gt;"",M108&lt;&gt;""),M108,0)*IF(N109="m",L108-O109,IF(L108&lt;&gt;"",L108,0))+ IF(OR(N109="", N109="m"),0,IF(AND(O109&lt;=L108,N108&lt;&gt;""),O109,0)*0.01*N109)
+R108*0.5)*W108*AA108*IF($A$15="Die obigen Angaben in den Zeilen 6 bis 11 sind noch unvollständig",0,1))</f>
        <v>---</v>
      </c>
      <c r="U108" s="150" t="str">
        <f>IF(OR(B108="---",D108="bitte auswählen",D109="bitte auswählen",I108="bitte auswählen"),"---",IF($A$16="Die obigen Angaben in den Zeilen 6 bis 11 sind noch unvollständig",0,1)*AA108*AC108*W108*IF(AND(K108&lt;&gt;"",K109&lt;&gt;""),1,0)*IF(I109=Tabelle4!D$14,IF(X$11-K108&lt;8/24,0,IF(X$11-K108&lt;14/24,3,6))+IF(K109-X$12&lt;8/24,0,IF(K109-X$12&lt;14/24,3,6))+MIN(MAX(20,J109),80)*0.5,IF(K109-K108&lt;8/24,0,IF(K109-K108&lt;14/24,3,6))))</f>
        <v>---</v>
      </c>
      <c r="V108" s="160" t="str">
        <f>IF(AND(T108="---",U108="---"),"---",IF(T108&lt;&gt;"---",T108,0)+IF(U108&lt;&gt;"---",U108,0))</f>
        <v>---</v>
      </c>
      <c r="W108" s="82">
        <f>IF(OR(B108="---",D109="bitte auswählen",I108="bitte auswählen",AND(H108="",Q108="",OR(K108=0,K109=0))),0,1)</f>
        <v>0</v>
      </c>
      <c r="X108" s="81">
        <f>IF(AND(B108="---",D109="bitte auswählen",I108="bitte auswählen"),0,IF(OR(B108="---",D108="bitte auswählen",I108="bitte auswählen",AND(H108="",Q108="",OR(K108=0,K109=0))),1,0))</f>
        <v>0</v>
      </c>
      <c r="Y108" s="80">
        <f>IF(Y109=I$16,IF(D108&lt;&gt;Tabelle4!C$4,0,1),1)</f>
        <v>1</v>
      </c>
      <c r="Z108" s="81">
        <f>IF(Y109=I$16,IF(D108&lt;&gt;Tabelle4!C$4,1,0),0)</f>
        <v>0</v>
      </c>
      <c r="AA108" s="89">
        <f>IF(C108="",1,IF(K$9="bitte angeben",0,IF(OR(C108&lt;EDATE(K$9,-6),K$9&lt;C108),0,1)))</f>
        <v>1</v>
      </c>
      <c r="AB108" s="90">
        <f>IF(C108="",0,IF(K$9="bitte angeben",1,IF(OR(C108&lt;EDATE(K$9,-6),K$9&lt;C108),1,0)))</f>
        <v>0</v>
      </c>
      <c r="AC108" s="3">
        <f>IF(OR(VLOOKUP(D109,Tabelle4!K$1:L$6,2,FALSE)=I$16,VLOOKUP(D109,Tabelle4!K$1:L$6,2,FALSE)=VLOOKUP($D$5,Tabelle3!$A$2:$H$100,3,FALSE)),0,1)</f>
        <v>1</v>
      </c>
    </row>
    <row r="109" spans="1:29" ht="10.5" customHeight="1" thickBot="1" x14ac:dyDescent="0.25">
      <c r="A109" s="163"/>
      <c r="B109" s="165"/>
      <c r="C109" s="167"/>
      <c r="D109" s="164" t="s">
        <v>22</v>
      </c>
      <c r="E109" s="164"/>
      <c r="F109" s="164"/>
      <c r="G109" s="268" t="s">
        <v>22</v>
      </c>
      <c r="H109" s="269"/>
      <c r="I109" s="97"/>
      <c r="J109" s="98"/>
      <c r="K109" s="84"/>
      <c r="L109" s="149"/>
      <c r="M109" s="85" t="str">
        <f>IF(M108="","","€ je km")</f>
        <v/>
      </c>
      <c r="N109" s="86"/>
      <c r="O109" s="158"/>
      <c r="P109" s="159"/>
      <c r="Q109" s="87"/>
      <c r="R109" s="88"/>
      <c r="S109" s="157"/>
      <c r="T109" s="155"/>
      <c r="U109" s="151"/>
      <c r="V109" s="161"/>
      <c r="W109" s="82"/>
      <c r="X109" s="81"/>
      <c r="Y109" s="81">
        <f>VLOOKUP(D109,Tabelle4!K$1:L$5,2,FALSE)</f>
        <v>0</v>
      </c>
      <c r="Z109" s="81"/>
      <c r="AA109" s="82"/>
      <c r="AB109" s="82"/>
    </row>
    <row r="110" spans="1:29" ht="10.5" customHeight="1" x14ac:dyDescent="0.2">
      <c r="A110" s="163">
        <v>44</v>
      </c>
      <c r="B110" s="165" t="str">
        <f>IF(C110="","---",(IF(WEEKDAY(C110,2)=1,"Mo",(IF(WEEKDAY(C110,2)=2,"Di",(IF(WEEKDAY(C110,2)=3,"Mi",(IF(WEEKDAY(C110,2)=4,"Do",(IF(WEEKDAY(C110,2)=5,"Fr",(IF(WEEKDAY(C110,2)=6,"Sa","So")))))))))))))</f>
        <v>---</v>
      </c>
      <c r="C110" s="166"/>
      <c r="D110" s="168" t="s">
        <v>22</v>
      </c>
      <c r="E110" s="168"/>
      <c r="F110" s="168"/>
      <c r="G110" s="112" t="s">
        <v>121</v>
      </c>
      <c r="H110" s="113" t="str">
        <f>IF(AND(D110=Tabelle4!C$2,D111=Tabelle4!K$2),F$9,IF(AND(D110=Tabelle4!C$4,D111=Tabelle4!K$2),F$10,IF(AND(D110=Tabelle4!C$2,D111=Tabelle4!K$4),F$11,IF(AND(D110=Tabelle4!C$4,D111=Tabelle4!K$4),F$12,IF(AND(D110=Tabelle4!C$5,D111=Tabelle4!K$2),F$13,IF(OR(D110=Tabelle4!C$6,D111=Tabelle4!K$5),"bitte angeben",IF(OR(AND(D110=Tabelle4!C$2,D111=Tabelle4!K$3),AND(D111=Tabelle4!C$2,D110=Tabelle4!K$3)),"keine Abrechn.","wird ausgefüllt")))))))</f>
        <v>wird ausgefüllt</v>
      </c>
      <c r="I110" s="152" t="s">
        <v>22</v>
      </c>
      <c r="J110" s="153"/>
      <c r="K110" s="111"/>
      <c r="L110" s="148" t="str">
        <f>IF(OR(H110="bitte angeben",H110="wird ausgefüllt",H110="keine Abrechn."),"",IF(G111="hin und zurück",ROUNDUP(2*IF(Y110=0,IF(OR(D110=Tabelle4!C$4,D111=Tabelle4!K$5),H110,MIN(F$10,H110)),H110),0),IF(OR(G111="nur hin",G111="nur zurück"),ROUNDUP(IF(Y110=0,IF(OR(D110=Tabelle4!C$4,D111=Tabelle4!K$5),H110,MIN(F$10,H110)),H110),0),"")))</f>
        <v/>
      </c>
      <c r="M110" s="83" t="str">
        <f>IF(OR(G110=Tabelle4!A$12,G110=Tabelle4!A$13,G110=Tabelle4!A$16),"",IF(G110=Tabelle4!A$14,0.01, IF(G110=Tabelle4!A$15,IF(O$16="ja",0.125,0.08),0)))</f>
        <v/>
      </c>
      <c r="N110" s="170"/>
      <c r="O110" s="171"/>
      <c r="P110" s="172"/>
      <c r="Q110" s="91"/>
      <c r="R110" s="92"/>
      <c r="S110" s="156" t="str">
        <f>IF(X110=1,"1","")&amp;IF(Z110=1,"2","")&amp;IF(AB110=1,"3","")</f>
        <v/>
      </c>
      <c r="T110" s="154" t="str">
        <f>IF(W110=0,"---",(IF(AND(L110&lt;&gt;"",M110&lt;&gt;""),M110,0)*IF(N111="m",L110-O111,IF(L110&lt;&gt;"",L110,0))+ IF(OR(N111="", N111="m"),0,IF(AND(O111&lt;=L110,N110&lt;&gt;""),O111,0)*0.01*N111)
+R110*0.5)*W110*AA110*IF($A$15="Die obigen Angaben in den Zeilen 6 bis 11 sind noch unvollständig",0,1))</f>
        <v>---</v>
      </c>
      <c r="U110" s="150" t="str">
        <f>IF(OR(B110="---",D110="bitte auswählen",D111="bitte auswählen",I110="bitte auswählen"),"---",IF($A$16="Die obigen Angaben in den Zeilen 6 bis 11 sind noch unvollständig",0,1)*AA110*AC110*W110*IF(AND(K110&lt;&gt;"",K111&lt;&gt;""),1,0)*IF(I111=Tabelle4!D$14,IF(X$11-K110&lt;8/24,0,IF(X$11-K110&lt;14/24,3,6))+IF(K111-X$12&lt;8/24,0,IF(K111-X$12&lt;14/24,3,6))+MIN(MAX(20,J111),80)*0.5,IF(K111-K110&lt;8/24,0,IF(K111-K110&lt;14/24,3,6))))</f>
        <v>---</v>
      </c>
      <c r="V110" s="160" t="str">
        <f>IF(AND(T110="---",U110="---"),"---",IF(T110&lt;&gt;"---",T110,0)+IF(U110&lt;&gt;"---",U110,0))</f>
        <v>---</v>
      </c>
      <c r="W110" s="82">
        <f>IF(OR(B110="---",D111="bitte auswählen",I110="bitte auswählen",AND(H110="",Q110="",OR(K110=0,K111=0))),0,1)</f>
        <v>0</v>
      </c>
      <c r="X110" s="81">
        <f>IF(AND(B110="---",D111="bitte auswählen",I110="bitte auswählen"),0,IF(OR(B110="---",D110="bitte auswählen",I110="bitte auswählen",AND(H110="",Q110="",OR(K110=0,K111=0))),1,0))</f>
        <v>0</v>
      </c>
      <c r="Y110" s="80">
        <f>IF(Y111=I$16,IF(D110&lt;&gt;Tabelle4!C$4,0,1),1)</f>
        <v>1</v>
      </c>
      <c r="Z110" s="81">
        <f>IF(Y111=I$16,IF(D110&lt;&gt;Tabelle4!C$4,1,0),0)</f>
        <v>0</v>
      </c>
      <c r="AA110" s="89">
        <f>IF(C110="",1,IF(K$9="bitte angeben",0,IF(OR(C110&lt;EDATE(K$9,-6),K$9&lt;C110),0,1)))</f>
        <v>1</v>
      </c>
      <c r="AB110" s="90">
        <f>IF(C110="",0,IF(K$9="bitte angeben",1,IF(OR(C110&lt;EDATE(K$9,-6),K$9&lt;C110),1,0)))</f>
        <v>0</v>
      </c>
      <c r="AC110" s="3">
        <f>IF(OR(VLOOKUP(D111,Tabelle4!K$1:L$6,2,FALSE)=I$16,VLOOKUP(D111,Tabelle4!K$1:L$6,2,FALSE)=VLOOKUP($D$5,Tabelle3!$A$2:$H$100,3,FALSE)),0,1)</f>
        <v>1</v>
      </c>
    </row>
    <row r="111" spans="1:29" ht="10.5" customHeight="1" thickBot="1" x14ac:dyDescent="0.25">
      <c r="A111" s="163"/>
      <c r="B111" s="165"/>
      <c r="C111" s="167"/>
      <c r="D111" s="164" t="s">
        <v>22</v>
      </c>
      <c r="E111" s="164"/>
      <c r="F111" s="164"/>
      <c r="G111" s="268" t="s">
        <v>22</v>
      </c>
      <c r="H111" s="269"/>
      <c r="I111" s="97"/>
      <c r="J111" s="98"/>
      <c r="K111" s="84"/>
      <c r="L111" s="149"/>
      <c r="M111" s="85" t="str">
        <f>IF(M110="","","€ je km")</f>
        <v/>
      </c>
      <c r="N111" s="86"/>
      <c r="O111" s="158"/>
      <c r="P111" s="159"/>
      <c r="Q111" s="87"/>
      <c r="R111" s="88"/>
      <c r="S111" s="157"/>
      <c r="T111" s="155"/>
      <c r="U111" s="151"/>
      <c r="V111" s="161"/>
      <c r="W111" s="82"/>
      <c r="X111" s="81"/>
      <c r="Y111" s="81">
        <f>VLOOKUP(D111,Tabelle4!K$1:L$5,2,FALSE)</f>
        <v>0</v>
      </c>
      <c r="Z111" s="81"/>
      <c r="AA111" s="82"/>
      <c r="AB111" s="82"/>
    </row>
    <row r="112" spans="1:29" ht="10.5" customHeight="1" x14ac:dyDescent="0.2">
      <c r="A112" s="163">
        <v>45</v>
      </c>
      <c r="B112" s="165" t="str">
        <f>IF(C112="","---",(IF(WEEKDAY(C112,2)=1,"Mo",(IF(WEEKDAY(C112,2)=2,"Di",(IF(WEEKDAY(C112,2)=3,"Mi",(IF(WEEKDAY(C112,2)=4,"Do",(IF(WEEKDAY(C112,2)=5,"Fr",(IF(WEEKDAY(C112,2)=6,"Sa","So")))))))))))))</f>
        <v>---</v>
      </c>
      <c r="C112" s="166"/>
      <c r="D112" s="168" t="s">
        <v>22</v>
      </c>
      <c r="E112" s="168"/>
      <c r="F112" s="168"/>
      <c r="G112" s="112" t="s">
        <v>121</v>
      </c>
      <c r="H112" s="113" t="str">
        <f>IF(AND(D112=Tabelle4!C$2,D113=Tabelle4!K$2),F$9,IF(AND(D112=Tabelle4!C$4,D113=Tabelle4!K$2),F$10,IF(AND(D112=Tabelle4!C$2,D113=Tabelle4!K$4),F$11,IF(AND(D112=Tabelle4!C$4,D113=Tabelle4!K$4),F$12,IF(AND(D112=Tabelle4!C$5,D113=Tabelle4!K$2),F$13,IF(OR(D112=Tabelle4!C$6,D113=Tabelle4!K$5),"bitte angeben",IF(OR(AND(D112=Tabelle4!C$2,D113=Tabelle4!K$3),AND(D113=Tabelle4!C$2,D112=Tabelle4!K$3)),"keine Abrechn.","wird ausgefüllt")))))))</f>
        <v>wird ausgefüllt</v>
      </c>
      <c r="I112" s="152" t="s">
        <v>22</v>
      </c>
      <c r="J112" s="153"/>
      <c r="K112" s="111"/>
      <c r="L112" s="148" t="str">
        <f>IF(OR(H112="bitte angeben",H112="wird ausgefüllt",H112="keine Abrechn."),"",IF(G113="hin und zurück",ROUNDUP(2*IF(Y112=0,IF(OR(D112=Tabelle4!C$4,D113=Tabelle4!K$5),H112,MIN(F$10,H112)),H112),0),IF(OR(G113="nur hin",G113="nur zurück"),ROUNDUP(IF(Y112=0,IF(OR(D112=Tabelle4!C$4,D113=Tabelle4!K$5),H112,MIN(F$10,H112)),H112),0),"")))</f>
        <v/>
      </c>
      <c r="M112" s="83" t="str">
        <f>IF(OR(G112=Tabelle4!A$12,G112=Tabelle4!A$13,G112=Tabelle4!A$16),"",IF(G112=Tabelle4!A$14,0.01, IF(G112=Tabelle4!A$15,IF(O$16="ja",0.125,0.08),0)))</f>
        <v/>
      </c>
      <c r="N112" s="170"/>
      <c r="O112" s="171"/>
      <c r="P112" s="172"/>
      <c r="Q112" s="91"/>
      <c r="R112" s="92"/>
      <c r="S112" s="156" t="str">
        <f>IF(X112=1,"1","")&amp;IF(Z112=1,"2","")&amp;IF(AB112=1,"3","")</f>
        <v/>
      </c>
      <c r="T112" s="154" t="str">
        <f>IF(W112=0,"---",(IF(AND(L112&lt;&gt;"",M112&lt;&gt;""),M112,0)*IF(N113="m",L112-O113,IF(L112&lt;&gt;"",L112,0))+ IF(OR(N113="", N113="m"),0,IF(AND(O113&lt;=L112,N112&lt;&gt;""),O113,0)*0.01*N113)
+R112*0.5)*W112*AA112*IF($A$15="Die obigen Angaben in den Zeilen 6 bis 11 sind noch unvollständig",0,1))</f>
        <v>---</v>
      </c>
      <c r="U112" s="150" t="str">
        <f>IF(OR(B112="---",D112="bitte auswählen",D113="bitte auswählen",I112="bitte auswählen"),"---",IF($A$16="Die obigen Angaben in den Zeilen 6 bis 11 sind noch unvollständig",0,1)*AA112*AC112*W112*IF(AND(K112&lt;&gt;"",K113&lt;&gt;""),1,0)*IF(I113=Tabelle4!D$14,IF(X$11-K112&lt;8/24,0,IF(X$11-K112&lt;14/24,3,6))+IF(K113-X$12&lt;8/24,0,IF(K113-X$12&lt;14/24,3,6))+MIN(MAX(20,J113),80)*0.5,IF(K113-K112&lt;8/24,0,IF(K113-K112&lt;14/24,3,6))))</f>
        <v>---</v>
      </c>
      <c r="V112" s="160" t="str">
        <f>IF(AND(T112="---",U112="---"),"---",IF(T112&lt;&gt;"---",T112,0)+IF(U112&lt;&gt;"---",U112,0))</f>
        <v>---</v>
      </c>
      <c r="W112" s="82">
        <f>IF(OR(B112="---",D113="bitte auswählen",I112="bitte auswählen",AND(H112="",Q112="",OR(K112=0,K113=0))),0,1)</f>
        <v>0</v>
      </c>
      <c r="X112" s="81">
        <f>IF(AND(B112="---",D113="bitte auswählen",I112="bitte auswählen"),0,IF(OR(B112="---",D112="bitte auswählen",I112="bitte auswählen",AND(H112="",Q112="",OR(K112=0,K113=0))),1,0))</f>
        <v>0</v>
      </c>
      <c r="Y112" s="80">
        <f>IF(Y113=I$16,IF(D112&lt;&gt;Tabelle4!C$4,0,1),1)</f>
        <v>1</v>
      </c>
      <c r="Z112" s="81">
        <f>IF(Y113=I$16,IF(D112&lt;&gt;Tabelle4!C$4,1,0),0)</f>
        <v>0</v>
      </c>
      <c r="AA112" s="89">
        <f>IF(C112="",1,IF(K$9="bitte angeben",0,IF(OR(C112&lt;EDATE(K$9,-6),K$9&lt;C112),0,1)))</f>
        <v>1</v>
      </c>
      <c r="AB112" s="90">
        <f>IF(C112="",0,IF(K$9="bitte angeben",1,IF(OR(C112&lt;EDATE(K$9,-6),K$9&lt;C112),1,0)))</f>
        <v>0</v>
      </c>
      <c r="AC112" s="3">
        <f>IF(OR(VLOOKUP(D113,Tabelle4!K$1:L$6,2,FALSE)=I$16,VLOOKUP(D113,Tabelle4!K$1:L$6,2,FALSE)=VLOOKUP($D$5,Tabelle3!$A$2:$H$100,3,FALSE)),0,1)</f>
        <v>1</v>
      </c>
    </row>
    <row r="113" spans="1:29" ht="10.5" customHeight="1" thickBot="1" x14ac:dyDescent="0.25">
      <c r="A113" s="163"/>
      <c r="B113" s="165"/>
      <c r="C113" s="167"/>
      <c r="D113" s="164" t="s">
        <v>22</v>
      </c>
      <c r="E113" s="164"/>
      <c r="F113" s="164"/>
      <c r="G113" s="268" t="s">
        <v>22</v>
      </c>
      <c r="H113" s="269"/>
      <c r="I113" s="97"/>
      <c r="J113" s="98"/>
      <c r="K113" s="84"/>
      <c r="L113" s="149"/>
      <c r="M113" s="85" t="str">
        <f>IF(M112="","","€ je km")</f>
        <v/>
      </c>
      <c r="N113" s="86"/>
      <c r="O113" s="158"/>
      <c r="P113" s="159"/>
      <c r="Q113" s="87"/>
      <c r="R113" s="88"/>
      <c r="S113" s="157"/>
      <c r="T113" s="155"/>
      <c r="U113" s="151"/>
      <c r="V113" s="161"/>
      <c r="W113" s="82"/>
      <c r="X113" s="81"/>
      <c r="Y113" s="81">
        <f>VLOOKUP(D113,Tabelle4!K$1:L$5,2,FALSE)</f>
        <v>0</v>
      </c>
      <c r="Z113" s="81"/>
      <c r="AA113" s="82"/>
      <c r="AB113" s="82"/>
    </row>
    <row r="114" spans="1:29" ht="10.5" customHeight="1" x14ac:dyDescent="0.2">
      <c r="A114" s="163">
        <v>46</v>
      </c>
      <c r="B114" s="165" t="str">
        <f>IF(C114="","---",(IF(WEEKDAY(C114,2)=1,"Mo",(IF(WEEKDAY(C114,2)=2,"Di",(IF(WEEKDAY(C114,2)=3,"Mi",(IF(WEEKDAY(C114,2)=4,"Do",(IF(WEEKDAY(C114,2)=5,"Fr",(IF(WEEKDAY(C114,2)=6,"Sa","So")))))))))))))</f>
        <v>---</v>
      </c>
      <c r="C114" s="166"/>
      <c r="D114" s="168" t="s">
        <v>22</v>
      </c>
      <c r="E114" s="168"/>
      <c r="F114" s="168"/>
      <c r="G114" s="112" t="s">
        <v>121</v>
      </c>
      <c r="H114" s="113" t="str">
        <f>IF(AND(D114=Tabelle4!C$2,D115=Tabelle4!K$2),F$9,IF(AND(D114=Tabelle4!C$4,D115=Tabelle4!K$2),F$10,IF(AND(D114=Tabelle4!C$2,D115=Tabelle4!K$4),F$11,IF(AND(D114=Tabelle4!C$4,D115=Tabelle4!K$4),F$12,IF(AND(D114=Tabelle4!C$5,D115=Tabelle4!K$2),F$13,IF(OR(D114=Tabelle4!C$6,D115=Tabelle4!K$5),"bitte angeben",IF(OR(AND(D114=Tabelle4!C$2,D115=Tabelle4!K$3),AND(D115=Tabelle4!C$2,D114=Tabelle4!K$3)),"keine Abrechn.","wird ausgefüllt")))))))</f>
        <v>wird ausgefüllt</v>
      </c>
      <c r="I114" s="152" t="s">
        <v>22</v>
      </c>
      <c r="J114" s="153"/>
      <c r="K114" s="111"/>
      <c r="L114" s="148" t="str">
        <f>IF(OR(H114="bitte angeben",H114="wird ausgefüllt",H114="keine Abrechn."),"",IF(G115="hin und zurück",ROUNDUP(2*IF(Y114=0,IF(OR(D114=Tabelle4!C$4,D115=Tabelle4!K$5),H114,MIN(F$10,H114)),H114),0),IF(OR(G115="nur hin",G115="nur zurück"),ROUNDUP(IF(Y114=0,IF(OR(D114=Tabelle4!C$4,D115=Tabelle4!K$5),H114,MIN(F$10,H114)),H114),0),"")))</f>
        <v/>
      </c>
      <c r="M114" s="83" t="str">
        <f>IF(OR(G114=Tabelle4!A$12,G114=Tabelle4!A$13,G114=Tabelle4!A$16),"",IF(G114=Tabelle4!A$14,0.01, IF(G114=Tabelle4!A$15,IF(O$16="ja",0.125,0.08),0)))</f>
        <v/>
      </c>
      <c r="N114" s="170"/>
      <c r="O114" s="171"/>
      <c r="P114" s="172"/>
      <c r="Q114" s="91"/>
      <c r="R114" s="92"/>
      <c r="S114" s="156" t="str">
        <f>IF(X114=1,"1","")&amp;IF(Z114=1,"2","")&amp;IF(AB114=1,"3","")</f>
        <v/>
      </c>
      <c r="T114" s="154" t="str">
        <f>IF(W114=0,"---",(IF(AND(L114&lt;&gt;"",M114&lt;&gt;""),M114,0)*IF(N115="m",L114-O115,IF(L114&lt;&gt;"",L114,0))+ IF(OR(N115="", N115="m"),0,IF(AND(O115&lt;=L114,N114&lt;&gt;""),O115,0)*0.01*N115)
+R114*0.5)*W114*AA114*IF($A$15="Die obigen Angaben in den Zeilen 6 bis 11 sind noch unvollständig",0,1))</f>
        <v>---</v>
      </c>
      <c r="U114" s="150" t="str">
        <f>IF(OR(B114="---",D114="bitte auswählen",D115="bitte auswählen",I114="bitte auswählen"),"---",IF($A$16="Die obigen Angaben in den Zeilen 6 bis 11 sind noch unvollständig",0,1)*AA114*AC114*W114*IF(AND(K114&lt;&gt;"",K115&lt;&gt;""),1,0)*IF(I115=Tabelle4!D$14,IF(X$11-K114&lt;8/24,0,IF(X$11-K114&lt;14/24,3,6))+IF(K115-X$12&lt;8/24,0,IF(K115-X$12&lt;14/24,3,6))+MIN(MAX(20,J115),80)*0.5,IF(K115-K114&lt;8/24,0,IF(K115-K114&lt;14/24,3,6))))</f>
        <v>---</v>
      </c>
      <c r="V114" s="160" t="str">
        <f>IF(AND(T114="---",U114="---"),"---",IF(T114&lt;&gt;"---",T114,0)+IF(U114&lt;&gt;"---",U114,0))</f>
        <v>---</v>
      </c>
      <c r="W114" s="82">
        <f>IF(OR(B114="---",D115="bitte auswählen",I114="bitte auswählen",AND(H114="",Q114="",OR(K114=0,K115=0))),0,1)</f>
        <v>0</v>
      </c>
      <c r="X114" s="81">
        <f>IF(AND(B114="---",D115="bitte auswählen",I114="bitte auswählen"),0,IF(OR(B114="---",D114="bitte auswählen",I114="bitte auswählen",AND(H114="",Q114="",OR(K114=0,K115=0))),1,0))</f>
        <v>0</v>
      </c>
      <c r="Y114" s="80">
        <f>IF(Y115=I$16,IF(D114&lt;&gt;Tabelle4!C$4,0,1),1)</f>
        <v>1</v>
      </c>
      <c r="Z114" s="81">
        <f>IF(Y115=I$16,IF(D114&lt;&gt;Tabelle4!C$4,1,0),0)</f>
        <v>0</v>
      </c>
      <c r="AA114" s="89">
        <f>IF(C114="",1,IF(K$9="bitte angeben",0,IF(OR(C114&lt;EDATE(K$9,-6),K$9&lt;C114),0,1)))</f>
        <v>1</v>
      </c>
      <c r="AB114" s="90">
        <f>IF(C114="",0,IF(K$9="bitte angeben",1,IF(OR(C114&lt;EDATE(K$9,-6),K$9&lt;C114),1,0)))</f>
        <v>0</v>
      </c>
      <c r="AC114" s="3">
        <f>IF(OR(VLOOKUP(D115,Tabelle4!K$1:L$6,2,FALSE)=I$16,VLOOKUP(D115,Tabelle4!K$1:L$6,2,FALSE)=VLOOKUP($D$5,Tabelle3!$A$2:$H$100,3,FALSE)),0,1)</f>
        <v>1</v>
      </c>
    </row>
    <row r="115" spans="1:29" ht="10.5" customHeight="1" thickBot="1" x14ac:dyDescent="0.25">
      <c r="A115" s="163"/>
      <c r="B115" s="165"/>
      <c r="C115" s="167"/>
      <c r="D115" s="164" t="s">
        <v>22</v>
      </c>
      <c r="E115" s="164"/>
      <c r="F115" s="164"/>
      <c r="G115" s="268" t="s">
        <v>22</v>
      </c>
      <c r="H115" s="269"/>
      <c r="I115" s="97"/>
      <c r="J115" s="98"/>
      <c r="K115" s="84"/>
      <c r="L115" s="149"/>
      <c r="M115" s="85" t="str">
        <f>IF(M114="","","€ je km")</f>
        <v/>
      </c>
      <c r="N115" s="86"/>
      <c r="O115" s="158"/>
      <c r="P115" s="159"/>
      <c r="Q115" s="87"/>
      <c r="R115" s="88"/>
      <c r="S115" s="157"/>
      <c r="T115" s="155"/>
      <c r="U115" s="151"/>
      <c r="V115" s="161"/>
      <c r="W115" s="82"/>
      <c r="X115" s="81"/>
      <c r="Y115" s="81">
        <f>VLOOKUP(D115,Tabelle4!K$1:L$5,2,FALSE)</f>
        <v>0</v>
      </c>
      <c r="Z115" s="81"/>
      <c r="AA115" s="82"/>
      <c r="AB115" s="82"/>
    </row>
    <row r="116" spans="1:29" ht="10.5" customHeight="1" x14ac:dyDescent="0.2">
      <c r="A116" s="163">
        <v>47</v>
      </c>
      <c r="B116" s="165" t="str">
        <f>IF(C116="","---",(IF(WEEKDAY(C116,2)=1,"Mo",(IF(WEEKDAY(C116,2)=2,"Di",(IF(WEEKDAY(C116,2)=3,"Mi",(IF(WEEKDAY(C116,2)=4,"Do",(IF(WEEKDAY(C116,2)=5,"Fr",(IF(WEEKDAY(C116,2)=6,"Sa","So")))))))))))))</f>
        <v>---</v>
      </c>
      <c r="C116" s="166"/>
      <c r="D116" s="168" t="s">
        <v>22</v>
      </c>
      <c r="E116" s="168"/>
      <c r="F116" s="168"/>
      <c r="G116" s="112" t="s">
        <v>121</v>
      </c>
      <c r="H116" s="113" t="str">
        <f>IF(AND(D116=Tabelle4!C$2,D117=Tabelle4!K$2),F$9,IF(AND(D116=Tabelle4!C$4,D117=Tabelle4!K$2),F$10,IF(AND(D116=Tabelle4!C$2,D117=Tabelle4!K$4),F$11,IF(AND(D116=Tabelle4!C$4,D117=Tabelle4!K$4),F$12,IF(AND(D116=Tabelle4!C$5,D117=Tabelle4!K$2),F$13,IF(OR(D116=Tabelle4!C$6,D117=Tabelle4!K$5),"bitte angeben",IF(OR(AND(D116=Tabelle4!C$2,D117=Tabelle4!K$3),AND(D117=Tabelle4!C$2,D116=Tabelle4!K$3)),"keine Abrechn.","wird ausgefüllt")))))))</f>
        <v>wird ausgefüllt</v>
      </c>
      <c r="I116" s="152" t="s">
        <v>22</v>
      </c>
      <c r="J116" s="153"/>
      <c r="K116" s="111"/>
      <c r="L116" s="148" t="str">
        <f>IF(OR(H116="bitte angeben",H116="wird ausgefüllt",H116="keine Abrechn."),"",IF(G117="hin und zurück",ROUNDUP(2*IF(Y116=0,IF(OR(D116=Tabelle4!C$4,D117=Tabelle4!K$5),H116,MIN(F$10,H116)),H116),0),IF(OR(G117="nur hin",G117="nur zurück"),ROUNDUP(IF(Y116=0,IF(OR(D116=Tabelle4!C$4,D117=Tabelle4!K$5),H116,MIN(F$10,H116)),H116),0),"")))</f>
        <v/>
      </c>
      <c r="M116" s="83" t="str">
        <f>IF(OR(G116=Tabelle4!A$12,G116=Tabelle4!A$13,G116=Tabelle4!A$16),"",IF(G116=Tabelle4!A$14,0.01, IF(G116=Tabelle4!A$15,IF(O$16="ja",0.125,0.08),0)))</f>
        <v/>
      </c>
      <c r="N116" s="170"/>
      <c r="O116" s="171"/>
      <c r="P116" s="172"/>
      <c r="Q116" s="91"/>
      <c r="R116" s="92"/>
      <c r="S116" s="156" t="str">
        <f>IF(X116=1,"1","")&amp;IF(Z116=1,"2","")&amp;IF(AB116=1,"3","")</f>
        <v/>
      </c>
      <c r="T116" s="154" t="str">
        <f>IF(W116=0,"---",(IF(AND(L116&lt;&gt;"",M116&lt;&gt;""),M116,0)*IF(N117="m",L116-O117,IF(L116&lt;&gt;"",L116,0))+ IF(OR(N117="", N117="m"),0,IF(AND(O117&lt;=L116,N116&lt;&gt;""),O117,0)*0.01*N117)
+R116*0.5)*W116*AA116*IF($A$15="Die obigen Angaben in den Zeilen 6 bis 11 sind noch unvollständig",0,1))</f>
        <v>---</v>
      </c>
      <c r="U116" s="150" t="str">
        <f>IF(OR(B116="---",D116="bitte auswählen",D117="bitte auswählen",I116="bitte auswählen"),"---",IF($A$16="Die obigen Angaben in den Zeilen 6 bis 11 sind noch unvollständig",0,1)*AA116*AC116*W116*IF(AND(K116&lt;&gt;"",K117&lt;&gt;""),1,0)*IF(I117=Tabelle4!D$14,IF(X$11-K116&lt;8/24,0,IF(X$11-K116&lt;14/24,3,6))+IF(K117-X$12&lt;8/24,0,IF(K117-X$12&lt;14/24,3,6))+MIN(MAX(20,J117),80)*0.5,IF(K117-K116&lt;8/24,0,IF(K117-K116&lt;14/24,3,6))))</f>
        <v>---</v>
      </c>
      <c r="V116" s="160" t="str">
        <f>IF(AND(T116="---",U116="---"),"---",IF(T116&lt;&gt;"---",T116,0)+IF(U116&lt;&gt;"---",U116,0))</f>
        <v>---</v>
      </c>
      <c r="W116" s="82">
        <f>IF(OR(B116="---",D117="bitte auswählen",I116="bitte auswählen",AND(H116="",Q116="",OR(K116=0,K117=0))),0,1)</f>
        <v>0</v>
      </c>
      <c r="X116" s="81">
        <f>IF(AND(B116="---",D117="bitte auswählen",I116="bitte auswählen"),0,IF(OR(B116="---",D116="bitte auswählen",I116="bitte auswählen",AND(H116="",Q116="",OR(K116=0,K117=0))),1,0))</f>
        <v>0</v>
      </c>
      <c r="Y116" s="80">
        <f>IF(Y117=I$16,IF(D116&lt;&gt;Tabelle4!C$4,0,1),1)</f>
        <v>1</v>
      </c>
      <c r="Z116" s="81">
        <f>IF(Y117=I$16,IF(D116&lt;&gt;Tabelle4!C$4,1,0),0)</f>
        <v>0</v>
      </c>
      <c r="AA116" s="89">
        <f>IF(C116="",1,IF(K$9="bitte angeben",0,IF(OR(C116&lt;EDATE(K$9,-6),K$9&lt;C116),0,1)))</f>
        <v>1</v>
      </c>
      <c r="AB116" s="90">
        <f>IF(C116="",0,IF(K$9="bitte angeben",1,IF(OR(C116&lt;EDATE(K$9,-6),K$9&lt;C116),1,0)))</f>
        <v>0</v>
      </c>
      <c r="AC116" s="3">
        <f>IF(OR(VLOOKUP(D117,Tabelle4!K$1:L$6,2,FALSE)=I$16,VLOOKUP(D117,Tabelle4!K$1:L$6,2,FALSE)=VLOOKUP($D$5,Tabelle3!$A$2:$H$100,3,FALSE)),0,1)</f>
        <v>1</v>
      </c>
    </row>
    <row r="117" spans="1:29" ht="10.5" customHeight="1" thickBot="1" x14ac:dyDescent="0.25">
      <c r="A117" s="163"/>
      <c r="B117" s="165"/>
      <c r="C117" s="167"/>
      <c r="D117" s="164" t="s">
        <v>22</v>
      </c>
      <c r="E117" s="164"/>
      <c r="F117" s="164"/>
      <c r="G117" s="268" t="s">
        <v>22</v>
      </c>
      <c r="H117" s="269"/>
      <c r="I117" s="97"/>
      <c r="J117" s="98"/>
      <c r="K117" s="84"/>
      <c r="L117" s="149"/>
      <c r="M117" s="85" t="str">
        <f>IF(M116="","","€ je km")</f>
        <v/>
      </c>
      <c r="N117" s="86"/>
      <c r="O117" s="158"/>
      <c r="P117" s="159"/>
      <c r="Q117" s="87"/>
      <c r="R117" s="88"/>
      <c r="S117" s="157"/>
      <c r="T117" s="155"/>
      <c r="U117" s="151"/>
      <c r="V117" s="161"/>
      <c r="W117" s="82"/>
      <c r="X117" s="81"/>
      <c r="Y117" s="81">
        <f>VLOOKUP(D117,Tabelle4!K$1:L$5,2,FALSE)</f>
        <v>0</v>
      </c>
      <c r="Z117" s="81"/>
      <c r="AA117" s="82"/>
      <c r="AB117" s="82"/>
    </row>
    <row r="118" spans="1:29" ht="10.5" customHeight="1" x14ac:dyDescent="0.2">
      <c r="A118" s="163">
        <v>48</v>
      </c>
      <c r="B118" s="165" t="str">
        <f>IF(C118="","---",(IF(WEEKDAY(C118,2)=1,"Mo",(IF(WEEKDAY(C118,2)=2,"Di",(IF(WEEKDAY(C118,2)=3,"Mi",(IF(WEEKDAY(C118,2)=4,"Do",(IF(WEEKDAY(C118,2)=5,"Fr",(IF(WEEKDAY(C118,2)=6,"Sa","So")))))))))))))</f>
        <v>---</v>
      </c>
      <c r="C118" s="166"/>
      <c r="D118" s="168" t="s">
        <v>22</v>
      </c>
      <c r="E118" s="168"/>
      <c r="F118" s="168"/>
      <c r="G118" s="112" t="s">
        <v>121</v>
      </c>
      <c r="H118" s="113" t="str">
        <f>IF(AND(D118=Tabelle4!C$2,D119=Tabelle4!K$2),F$9,IF(AND(D118=Tabelle4!C$4,D119=Tabelle4!K$2),F$10,IF(AND(D118=Tabelle4!C$2,D119=Tabelle4!K$4),F$11,IF(AND(D118=Tabelle4!C$4,D119=Tabelle4!K$4),F$12,IF(AND(D118=Tabelle4!C$5,D119=Tabelle4!K$2),F$13,IF(OR(D118=Tabelle4!C$6,D119=Tabelle4!K$5),"bitte angeben",IF(OR(AND(D118=Tabelle4!C$2,D119=Tabelle4!K$3),AND(D119=Tabelle4!C$2,D118=Tabelle4!K$3)),"keine Abrechn.","wird ausgefüllt")))))))</f>
        <v>wird ausgefüllt</v>
      </c>
      <c r="I118" s="152" t="s">
        <v>22</v>
      </c>
      <c r="J118" s="153"/>
      <c r="K118" s="111"/>
      <c r="L118" s="148" t="str">
        <f>IF(OR(H118="bitte angeben",H118="wird ausgefüllt",H118="keine Abrechn."),"",IF(G119="hin und zurück",ROUNDUP(2*IF(Y118=0,IF(OR(D118=Tabelle4!C$4,D119=Tabelle4!K$5),H118,MIN(F$10,H118)),H118),0),IF(OR(G119="nur hin",G119="nur zurück"),ROUNDUP(IF(Y118=0,IF(OR(D118=Tabelle4!C$4,D119=Tabelle4!K$5),H118,MIN(F$10,H118)),H118),0),"")))</f>
        <v/>
      </c>
      <c r="M118" s="83" t="str">
        <f>IF(OR(G118=Tabelle4!A$12,G118=Tabelle4!A$13,G118=Tabelle4!A$16),"",IF(G118=Tabelle4!A$14,0.01, IF(G118=Tabelle4!A$15,IF(O$16="ja",0.125,0.08),0)))</f>
        <v/>
      </c>
      <c r="N118" s="170"/>
      <c r="O118" s="171"/>
      <c r="P118" s="172"/>
      <c r="Q118" s="91"/>
      <c r="R118" s="92"/>
      <c r="S118" s="156" t="str">
        <f>IF(X118=1,"1","")&amp;IF(Z118=1,"2","")&amp;IF(AB118=1,"3","")</f>
        <v/>
      </c>
      <c r="T118" s="154" t="str">
        <f>IF(W118=0,"---",(IF(AND(L118&lt;&gt;"",M118&lt;&gt;""),M118,0)*IF(N119="m",L118-O119,IF(L118&lt;&gt;"",L118,0))+ IF(OR(N119="", N119="m"),0,IF(AND(O119&lt;=L118,N118&lt;&gt;""),O119,0)*0.01*N119)
+R118*0.5)*W118*AA118*IF($A$15="Die obigen Angaben in den Zeilen 6 bis 11 sind noch unvollständig",0,1))</f>
        <v>---</v>
      </c>
      <c r="U118" s="150" t="str">
        <f>IF(OR(B118="---",D118="bitte auswählen",D119="bitte auswählen",I118="bitte auswählen"),"---",IF($A$16="Die obigen Angaben in den Zeilen 6 bis 11 sind noch unvollständig",0,1)*AA118*AC118*W118*IF(AND(K118&lt;&gt;"",K119&lt;&gt;""),1,0)*IF(I119=Tabelle4!D$14,IF(X$11-K118&lt;8/24,0,IF(X$11-K118&lt;14/24,3,6))+IF(K119-X$12&lt;8/24,0,IF(K119-X$12&lt;14/24,3,6))+MIN(MAX(20,J119),80)*0.5,IF(K119-K118&lt;8/24,0,IF(K119-K118&lt;14/24,3,6))))</f>
        <v>---</v>
      </c>
      <c r="V118" s="160" t="str">
        <f>IF(AND(T118="---",U118="---"),"---",IF(T118&lt;&gt;"---",T118,0)+IF(U118&lt;&gt;"---",U118,0))</f>
        <v>---</v>
      </c>
      <c r="W118" s="82">
        <f>IF(OR(B118="---",D119="bitte auswählen",I118="bitte auswählen",AND(H118="",Q118="",OR(K118=0,K119=0))),0,1)</f>
        <v>0</v>
      </c>
      <c r="X118" s="81">
        <f>IF(AND(B118="---",D119="bitte auswählen",I118="bitte auswählen"),0,IF(OR(B118="---",D118="bitte auswählen",I118="bitte auswählen",AND(H118="",Q118="",OR(K118=0,K119=0))),1,0))</f>
        <v>0</v>
      </c>
      <c r="Y118" s="80">
        <f>IF(Y119=I$16,IF(D118&lt;&gt;Tabelle4!C$4,0,1),1)</f>
        <v>1</v>
      </c>
      <c r="Z118" s="81">
        <f>IF(Y119=I$16,IF(D118&lt;&gt;Tabelle4!C$4,1,0),0)</f>
        <v>0</v>
      </c>
      <c r="AA118" s="89">
        <f>IF(C118="",1,IF(K$9="bitte angeben",0,IF(OR(C118&lt;EDATE(K$9,-6),K$9&lt;C118),0,1)))</f>
        <v>1</v>
      </c>
      <c r="AB118" s="90">
        <f>IF(C118="",0,IF(K$9="bitte angeben",1,IF(OR(C118&lt;EDATE(K$9,-6),K$9&lt;C118),1,0)))</f>
        <v>0</v>
      </c>
      <c r="AC118" s="3">
        <f>IF(OR(VLOOKUP(D119,Tabelle4!K$1:L$6,2,FALSE)=I$16,VLOOKUP(D119,Tabelle4!K$1:L$6,2,FALSE)=VLOOKUP($D$5,Tabelle3!$A$2:$H$100,3,FALSE)),0,1)</f>
        <v>1</v>
      </c>
    </row>
    <row r="119" spans="1:29" ht="10.5" customHeight="1" thickBot="1" x14ac:dyDescent="0.25">
      <c r="A119" s="163"/>
      <c r="B119" s="165"/>
      <c r="C119" s="167"/>
      <c r="D119" s="164" t="s">
        <v>22</v>
      </c>
      <c r="E119" s="164"/>
      <c r="F119" s="164"/>
      <c r="G119" s="268" t="s">
        <v>22</v>
      </c>
      <c r="H119" s="269"/>
      <c r="I119" s="97"/>
      <c r="J119" s="98"/>
      <c r="K119" s="84"/>
      <c r="L119" s="149"/>
      <c r="M119" s="85" t="str">
        <f>IF(M118="","","€ je km")</f>
        <v/>
      </c>
      <c r="N119" s="86"/>
      <c r="O119" s="158"/>
      <c r="P119" s="159"/>
      <c r="Q119" s="87"/>
      <c r="R119" s="88"/>
      <c r="S119" s="157"/>
      <c r="T119" s="155"/>
      <c r="U119" s="151"/>
      <c r="V119" s="161"/>
      <c r="W119" s="82"/>
      <c r="X119" s="81"/>
      <c r="Y119" s="81">
        <f>VLOOKUP(D119,Tabelle4!K$1:L$5,2,FALSE)</f>
        <v>0</v>
      </c>
      <c r="Z119" s="81"/>
      <c r="AA119" s="82"/>
      <c r="AB119" s="82"/>
    </row>
    <row r="120" spans="1:29" ht="10.5" customHeight="1" x14ac:dyDescent="0.2">
      <c r="A120" s="163">
        <v>49</v>
      </c>
      <c r="B120" s="165" t="str">
        <f>IF(C120="","---",(IF(WEEKDAY(C120,2)=1,"Mo",(IF(WEEKDAY(C120,2)=2,"Di",(IF(WEEKDAY(C120,2)=3,"Mi",(IF(WEEKDAY(C120,2)=4,"Do",(IF(WEEKDAY(C120,2)=5,"Fr",(IF(WEEKDAY(C120,2)=6,"Sa","So")))))))))))))</f>
        <v>---</v>
      </c>
      <c r="C120" s="166"/>
      <c r="D120" s="168" t="s">
        <v>22</v>
      </c>
      <c r="E120" s="168"/>
      <c r="F120" s="168"/>
      <c r="G120" s="112" t="s">
        <v>121</v>
      </c>
      <c r="H120" s="113" t="str">
        <f>IF(AND(D120=Tabelle4!C$2,D121=Tabelle4!K$2),F$9,IF(AND(D120=Tabelle4!C$4,D121=Tabelle4!K$2),F$10,IF(AND(D120=Tabelle4!C$2,D121=Tabelle4!K$4),F$11,IF(AND(D120=Tabelle4!C$4,D121=Tabelle4!K$4),F$12,IF(AND(D120=Tabelle4!C$5,D121=Tabelle4!K$2),F$13,IF(OR(D120=Tabelle4!C$6,D121=Tabelle4!K$5),"bitte angeben",IF(OR(AND(D120=Tabelle4!C$2,D121=Tabelle4!K$3),AND(D121=Tabelle4!C$2,D120=Tabelle4!K$3)),"keine Abrechn.","wird ausgefüllt")))))))</f>
        <v>wird ausgefüllt</v>
      </c>
      <c r="I120" s="152" t="s">
        <v>22</v>
      </c>
      <c r="J120" s="153"/>
      <c r="K120" s="111"/>
      <c r="L120" s="148" t="str">
        <f>IF(OR(H120="bitte angeben",H120="wird ausgefüllt",H120="keine Abrechn."),"",IF(G121="hin und zurück",ROUNDUP(2*IF(Y120=0,IF(OR(D120=Tabelle4!C$4,D121=Tabelle4!K$5),H120,MIN(F$10,H120)),H120),0),IF(OR(G121="nur hin",G121="nur zurück"),ROUNDUP(IF(Y120=0,IF(OR(D120=Tabelle4!C$4,D121=Tabelle4!K$5),H120,MIN(F$10,H120)),H120),0),"")))</f>
        <v/>
      </c>
      <c r="M120" s="83" t="str">
        <f>IF(OR(G120=Tabelle4!A$12,G120=Tabelle4!A$13,G120=Tabelle4!A$16),"",IF(G120=Tabelle4!A$14,0.01, IF(G120=Tabelle4!A$15,IF(O$16="ja",0.125,0.08),0)))</f>
        <v/>
      </c>
      <c r="N120" s="170"/>
      <c r="O120" s="171"/>
      <c r="P120" s="172"/>
      <c r="Q120" s="91"/>
      <c r="R120" s="92"/>
      <c r="S120" s="156" t="str">
        <f>IF(X120=1,"1","")&amp;IF(Z120=1,"2","")&amp;IF(AB120=1,"3","")</f>
        <v/>
      </c>
      <c r="T120" s="154" t="str">
        <f>IF(W120=0,"---",(IF(AND(L120&lt;&gt;"",M120&lt;&gt;""),M120,0)*IF(N121="m",L120-O121,IF(L120&lt;&gt;"",L120,0))+ IF(OR(N121="", N121="m"),0,IF(AND(O121&lt;=L120,N120&lt;&gt;""),O121,0)*0.01*N121)
+R120*0.5)*W120*AA120*IF($A$15="Die obigen Angaben in den Zeilen 6 bis 11 sind noch unvollständig",0,1))</f>
        <v>---</v>
      </c>
      <c r="U120" s="150" t="str">
        <f>IF(OR(B120="---",D120="bitte auswählen",D121="bitte auswählen",I120="bitte auswählen"),"---",IF($A$16="Die obigen Angaben in den Zeilen 6 bis 11 sind noch unvollständig",0,1)*AA120*AC120*W120*IF(AND(K120&lt;&gt;"",K121&lt;&gt;""),1,0)*IF(I121=Tabelle4!D$14,IF(X$11-K120&lt;8/24,0,IF(X$11-K120&lt;14/24,3,6))+IF(K121-X$12&lt;8/24,0,IF(K121-X$12&lt;14/24,3,6))+MIN(MAX(20,J121),80)*0.5,IF(K121-K120&lt;8/24,0,IF(K121-K120&lt;14/24,3,6))))</f>
        <v>---</v>
      </c>
      <c r="V120" s="160" t="str">
        <f>IF(AND(T120="---",U120="---"),"---",IF(T120&lt;&gt;"---",T120,0)+IF(U120&lt;&gt;"---",U120,0))</f>
        <v>---</v>
      </c>
      <c r="W120" s="82">
        <f>IF(OR(B120="---",D121="bitte auswählen",I120="bitte auswählen",AND(H120="",Q120="",OR(K120=0,K121=0))),0,1)</f>
        <v>0</v>
      </c>
      <c r="X120" s="81">
        <f>IF(AND(B120="---",D121="bitte auswählen",I120="bitte auswählen"),0,IF(OR(B120="---",D120="bitte auswählen",I120="bitte auswählen",AND(H120="",Q120="",OR(K120=0,K121=0))),1,0))</f>
        <v>0</v>
      </c>
      <c r="Y120" s="80">
        <f>IF(Y121=I$16,IF(D120&lt;&gt;Tabelle4!C$4,0,1),1)</f>
        <v>1</v>
      </c>
      <c r="Z120" s="81">
        <f>IF(Y121=I$16,IF(D120&lt;&gt;Tabelle4!C$4,1,0),0)</f>
        <v>0</v>
      </c>
      <c r="AA120" s="89">
        <f>IF(C120="",1,IF(K$9="bitte angeben",0,IF(OR(C120&lt;EDATE(K$9,-6),K$9&lt;C120),0,1)))</f>
        <v>1</v>
      </c>
      <c r="AB120" s="90">
        <f>IF(C120="",0,IF(K$9="bitte angeben",1,IF(OR(C120&lt;EDATE(K$9,-6),K$9&lt;C120),1,0)))</f>
        <v>0</v>
      </c>
      <c r="AC120" s="3">
        <f>IF(OR(VLOOKUP(D121,Tabelle4!K$1:L$6,2,FALSE)=I$16,VLOOKUP(D121,Tabelle4!K$1:L$6,2,FALSE)=VLOOKUP($D$5,Tabelle3!$A$2:$H$100,3,FALSE)),0,1)</f>
        <v>1</v>
      </c>
    </row>
    <row r="121" spans="1:29" ht="10.5" customHeight="1" thickBot="1" x14ac:dyDescent="0.25">
      <c r="A121" s="163"/>
      <c r="B121" s="165"/>
      <c r="C121" s="167"/>
      <c r="D121" s="164" t="s">
        <v>22</v>
      </c>
      <c r="E121" s="164"/>
      <c r="F121" s="164"/>
      <c r="G121" s="268" t="s">
        <v>22</v>
      </c>
      <c r="H121" s="269"/>
      <c r="I121" s="97"/>
      <c r="J121" s="98"/>
      <c r="K121" s="84"/>
      <c r="L121" s="149"/>
      <c r="M121" s="85" t="str">
        <f>IF(M120="","","€ je km")</f>
        <v/>
      </c>
      <c r="N121" s="86"/>
      <c r="O121" s="158"/>
      <c r="P121" s="159"/>
      <c r="Q121" s="87"/>
      <c r="R121" s="88"/>
      <c r="S121" s="157"/>
      <c r="T121" s="155"/>
      <c r="U121" s="151"/>
      <c r="V121" s="161"/>
      <c r="W121" s="82"/>
      <c r="X121" s="81"/>
      <c r="Y121" s="81">
        <f>VLOOKUP(D121,Tabelle4!K$1:L$5,2,FALSE)</f>
        <v>0</v>
      </c>
      <c r="Z121" s="81"/>
      <c r="AA121" s="82"/>
      <c r="AB121" s="82"/>
    </row>
    <row r="122" spans="1:29" ht="10.5" customHeight="1" x14ac:dyDescent="0.2">
      <c r="A122" s="163">
        <v>50</v>
      </c>
      <c r="B122" s="165" t="str">
        <f>IF(C122="","---",(IF(WEEKDAY(C122,2)=1,"Mo",(IF(WEEKDAY(C122,2)=2,"Di",(IF(WEEKDAY(C122,2)=3,"Mi",(IF(WEEKDAY(C122,2)=4,"Do",(IF(WEEKDAY(C122,2)=5,"Fr",(IF(WEEKDAY(C122,2)=6,"Sa","So")))))))))))))</f>
        <v>---</v>
      </c>
      <c r="C122" s="166"/>
      <c r="D122" s="168" t="s">
        <v>22</v>
      </c>
      <c r="E122" s="168"/>
      <c r="F122" s="168"/>
      <c r="G122" s="112" t="s">
        <v>121</v>
      </c>
      <c r="H122" s="113" t="str">
        <f>IF(AND(D122=Tabelle4!C$2,D123=Tabelle4!K$2),F$9,IF(AND(D122=Tabelle4!C$4,D123=Tabelle4!K$2),F$10,IF(AND(D122=Tabelle4!C$2,D123=Tabelle4!K$4),F$11,IF(AND(D122=Tabelle4!C$4,D123=Tabelle4!K$4),F$12,IF(AND(D122=Tabelle4!C$5,D123=Tabelle4!K$2),F$13,IF(OR(D122=Tabelle4!C$6,D123=Tabelle4!K$5),"bitte angeben",IF(OR(AND(D122=Tabelle4!C$2,D123=Tabelle4!K$3),AND(D123=Tabelle4!C$2,D122=Tabelle4!K$3)),"keine Abrechn.","wird ausgefüllt")))))))</f>
        <v>wird ausgefüllt</v>
      </c>
      <c r="I122" s="152" t="s">
        <v>22</v>
      </c>
      <c r="J122" s="153"/>
      <c r="K122" s="111"/>
      <c r="L122" s="148" t="str">
        <f>IF(OR(H122="bitte angeben",H122="wird ausgefüllt",H122="keine Abrechn."),"",IF(G123="hin und zurück",ROUNDUP(2*IF(Y122=0,IF(OR(D122=Tabelle4!C$4,D123=Tabelle4!K$5),H122,MIN(F$10,H122)),H122),0),IF(OR(G123="nur hin",G123="nur zurück"),ROUNDUP(IF(Y122=0,IF(OR(D122=Tabelle4!C$4,D123=Tabelle4!K$5),H122,MIN(F$10,H122)),H122),0),"")))</f>
        <v/>
      </c>
      <c r="M122" s="83" t="str">
        <f>IF(OR(G122=Tabelle4!A$12,G122=Tabelle4!A$13,G122=Tabelle4!A$16),"",IF(G122=Tabelle4!A$14,0.01, IF(G122=Tabelle4!A$15,IF(O$16="ja",0.125,0.08),0)))</f>
        <v/>
      </c>
      <c r="N122" s="170"/>
      <c r="O122" s="171"/>
      <c r="P122" s="172"/>
      <c r="Q122" s="91"/>
      <c r="R122" s="92"/>
      <c r="S122" s="156" t="str">
        <f>IF(X122=1,"1","")&amp;IF(Z122=1,"2","")&amp;IF(AB122=1,"3","")</f>
        <v/>
      </c>
      <c r="T122" s="154" t="str">
        <f>IF(W122=0,"---",(IF(AND(L122&lt;&gt;"",M122&lt;&gt;""),M122,0)*IF(N123="m",L122-O123,IF(L122&lt;&gt;"",L122,0))+ IF(OR(N123="", N123="m"),0,IF(AND(O123&lt;=L122,N122&lt;&gt;""),O123,0)*0.01*N123)
+R122*0.5)*W122*AA122*IF($A$15="Die obigen Angaben in den Zeilen 6 bis 11 sind noch unvollständig",0,1))</f>
        <v>---</v>
      </c>
      <c r="U122" s="150" t="str">
        <f>IF(OR(B122="---",D122="bitte auswählen",D123="bitte auswählen",I122="bitte auswählen"),"---",IF($A$16="Die obigen Angaben in den Zeilen 6 bis 11 sind noch unvollständig",0,1)*AA122*AC122*W122*IF(AND(K122&lt;&gt;"",K123&lt;&gt;""),1,0)*IF(I123=Tabelle4!D$14,IF(X$11-K122&lt;8/24,0,IF(X$11-K122&lt;14/24,3,6))+IF(K123-X$12&lt;8/24,0,IF(K123-X$12&lt;14/24,3,6))+MIN(MAX(20,J123),80)*0.5,IF(K123-K122&lt;8/24,0,IF(K123-K122&lt;14/24,3,6))))</f>
        <v>---</v>
      </c>
      <c r="V122" s="160" t="str">
        <f>IF(AND(T122="---",U122="---"),"---",IF(T122&lt;&gt;"---",T122,0)+IF(U122&lt;&gt;"---",U122,0))</f>
        <v>---</v>
      </c>
      <c r="W122" s="82">
        <f>IF(OR(B122="---",D123="bitte auswählen",I122="bitte auswählen",AND(H122="",Q122="",OR(K122=0,K123=0))),0,1)</f>
        <v>0</v>
      </c>
      <c r="X122" s="81">
        <f>IF(AND(B122="---",D123="bitte auswählen",I122="bitte auswählen"),0,IF(OR(B122="---",D122="bitte auswählen",I122="bitte auswählen",AND(H122="",Q122="",OR(K122=0,K123=0))),1,0))</f>
        <v>0</v>
      </c>
      <c r="Y122" s="80">
        <f>IF(Y123=I$16,IF(D122&lt;&gt;Tabelle4!C$4,0,1),1)</f>
        <v>1</v>
      </c>
      <c r="Z122" s="81">
        <f>IF(Y123=I$16,IF(D122&lt;&gt;Tabelle4!C$4,1,0),0)</f>
        <v>0</v>
      </c>
      <c r="AA122" s="89">
        <f>IF(C122="",1,IF(K$9="bitte angeben",0,IF(OR(C122&lt;EDATE(K$9,-6),K$9&lt;C122),0,1)))</f>
        <v>1</v>
      </c>
      <c r="AB122" s="90">
        <f>IF(C122="",0,IF(K$9="bitte angeben",1,IF(OR(C122&lt;EDATE(K$9,-6),K$9&lt;C122),1,0)))</f>
        <v>0</v>
      </c>
      <c r="AC122" s="3">
        <f>IF(OR(VLOOKUP(D123,Tabelle4!K$1:L$6,2,FALSE)=I$16,VLOOKUP(D123,Tabelle4!K$1:L$6,2,FALSE)=VLOOKUP($D$5,Tabelle3!$A$2:$H$100,3,FALSE)),0,1)</f>
        <v>1</v>
      </c>
    </row>
    <row r="123" spans="1:29" ht="10.5" customHeight="1" thickBot="1" x14ac:dyDescent="0.25">
      <c r="A123" s="163"/>
      <c r="B123" s="165"/>
      <c r="C123" s="167"/>
      <c r="D123" s="164" t="s">
        <v>22</v>
      </c>
      <c r="E123" s="164"/>
      <c r="F123" s="164"/>
      <c r="G123" s="268" t="s">
        <v>22</v>
      </c>
      <c r="H123" s="269"/>
      <c r="I123" s="97"/>
      <c r="J123" s="98"/>
      <c r="K123" s="84"/>
      <c r="L123" s="149"/>
      <c r="M123" s="85" t="str">
        <f>IF(M122="","","€ je km")</f>
        <v/>
      </c>
      <c r="N123" s="86"/>
      <c r="O123" s="158"/>
      <c r="P123" s="159"/>
      <c r="Q123" s="87"/>
      <c r="R123" s="88"/>
      <c r="S123" s="157"/>
      <c r="T123" s="155"/>
      <c r="U123" s="151"/>
      <c r="V123" s="161"/>
      <c r="W123" s="82"/>
      <c r="X123" s="81"/>
      <c r="Y123" s="81">
        <f>VLOOKUP(D123,Tabelle4!K$1:L$5,2,FALSE)</f>
        <v>0</v>
      </c>
      <c r="Z123" s="81"/>
      <c r="AA123" s="82"/>
      <c r="AB123" s="82"/>
    </row>
    <row r="124" spans="1:29" ht="10.5" customHeight="1" x14ac:dyDescent="0.2">
      <c r="A124" s="163">
        <v>51</v>
      </c>
      <c r="B124" s="165" t="str">
        <f>IF(C124="","---",(IF(WEEKDAY(C124,2)=1,"Mo",(IF(WEEKDAY(C124,2)=2,"Di",(IF(WEEKDAY(C124,2)=3,"Mi",(IF(WEEKDAY(C124,2)=4,"Do",(IF(WEEKDAY(C124,2)=5,"Fr",(IF(WEEKDAY(C124,2)=6,"Sa","So")))))))))))))</f>
        <v>---</v>
      </c>
      <c r="C124" s="166"/>
      <c r="D124" s="168" t="s">
        <v>22</v>
      </c>
      <c r="E124" s="168"/>
      <c r="F124" s="168"/>
      <c r="G124" s="112" t="s">
        <v>121</v>
      </c>
      <c r="H124" s="113" t="str">
        <f>IF(AND(D124=Tabelle4!C$2,D125=Tabelle4!K$2),F$9,IF(AND(D124=Tabelle4!C$4,D125=Tabelle4!K$2),F$10,IF(AND(D124=Tabelle4!C$2,D125=Tabelle4!K$4),F$11,IF(AND(D124=Tabelle4!C$4,D125=Tabelle4!K$4),F$12,IF(AND(D124=Tabelle4!C$5,D125=Tabelle4!K$2),F$13,IF(OR(D124=Tabelle4!C$6,D125=Tabelle4!K$5),"bitte angeben",IF(OR(AND(D124=Tabelle4!C$2,D125=Tabelle4!K$3),AND(D125=Tabelle4!C$2,D124=Tabelle4!K$3)),"keine Abrechn.","wird ausgefüllt")))))))</f>
        <v>wird ausgefüllt</v>
      </c>
      <c r="I124" s="152" t="s">
        <v>22</v>
      </c>
      <c r="J124" s="153"/>
      <c r="K124" s="111"/>
      <c r="L124" s="148" t="str">
        <f>IF(OR(H124="bitte angeben",H124="wird ausgefüllt",H124="keine Abrechn."),"",IF(G125="hin und zurück",ROUNDUP(2*IF(Y124=0,IF(OR(D124=Tabelle4!C$4,D125=Tabelle4!K$5),H124,MIN(F$10,H124)),H124),0),IF(OR(G125="nur hin",G125="nur zurück"),ROUNDUP(IF(Y124=0,IF(OR(D124=Tabelle4!C$4,D125=Tabelle4!K$5),H124,MIN(F$10,H124)),H124),0),"")))</f>
        <v/>
      </c>
      <c r="M124" s="83" t="str">
        <f>IF(OR(G124=Tabelle4!A$12,G124=Tabelle4!A$13,G124=Tabelle4!A$16),"",IF(G124=Tabelle4!A$14,0.01, IF(G124=Tabelle4!A$15,IF(O$16="ja",0.125,0.08),0)))</f>
        <v/>
      </c>
      <c r="N124" s="170"/>
      <c r="O124" s="171"/>
      <c r="P124" s="172"/>
      <c r="Q124" s="91"/>
      <c r="R124" s="92"/>
      <c r="S124" s="156" t="str">
        <f>IF(X124=1,"1","")&amp;IF(Z124=1,"2","")&amp;IF(AB124=1,"3","")</f>
        <v/>
      </c>
      <c r="T124" s="154" t="str">
        <f>IF(W124=0,"---",(IF(AND(L124&lt;&gt;"",M124&lt;&gt;""),M124,0)*IF(N125="m",L124-O125,IF(L124&lt;&gt;"",L124,0))+ IF(OR(N125="", N125="m"),0,IF(AND(O125&lt;=L124,N124&lt;&gt;""),O125,0)*0.01*N125)
+R124*0.5)*W124*AA124*IF($A$15="Die obigen Angaben in den Zeilen 6 bis 11 sind noch unvollständig",0,1))</f>
        <v>---</v>
      </c>
      <c r="U124" s="150" t="str">
        <f>IF(OR(B124="---",D124="bitte auswählen",D125="bitte auswählen",I124="bitte auswählen"),"---",IF($A$16="Die obigen Angaben in den Zeilen 6 bis 11 sind noch unvollständig",0,1)*AA124*AC124*W124*IF(AND(K124&lt;&gt;"",K125&lt;&gt;""),1,0)*IF(I125=Tabelle4!D$14,IF(X$11-K124&lt;8/24,0,IF(X$11-K124&lt;14/24,3,6))+IF(K125-X$12&lt;8/24,0,IF(K125-X$12&lt;14/24,3,6))+MIN(MAX(20,J125),80)*0.5,IF(K125-K124&lt;8/24,0,IF(K125-K124&lt;14/24,3,6))))</f>
        <v>---</v>
      </c>
      <c r="V124" s="160" t="str">
        <f>IF(AND(T124="---",U124="---"),"---",IF(T124&lt;&gt;"---",T124,0)+IF(U124&lt;&gt;"---",U124,0))</f>
        <v>---</v>
      </c>
      <c r="W124" s="82">
        <f>IF(OR(B124="---",D125="bitte auswählen",I124="bitte auswählen",AND(H124="",Q124="",OR(K124=0,K125=0))),0,1)</f>
        <v>0</v>
      </c>
      <c r="X124" s="81">
        <f>IF(AND(B124="---",D125="bitte auswählen",I124="bitte auswählen"),0,IF(OR(B124="---",D124="bitte auswählen",I124="bitte auswählen",AND(H124="",Q124="",OR(K124=0,K125=0))),1,0))</f>
        <v>0</v>
      </c>
      <c r="Y124" s="80">
        <f>IF(Y125=I$16,IF(D124&lt;&gt;Tabelle4!C$4,0,1),1)</f>
        <v>1</v>
      </c>
      <c r="Z124" s="81">
        <f>IF(Y125=I$16,IF(D124&lt;&gt;Tabelle4!C$4,1,0),0)</f>
        <v>0</v>
      </c>
      <c r="AA124" s="89">
        <f>IF(C124="",1,IF(K$9="bitte angeben",0,IF(OR(C124&lt;EDATE(K$9,-6),K$9&lt;C124),0,1)))</f>
        <v>1</v>
      </c>
      <c r="AB124" s="90">
        <f>IF(C124="",0,IF(K$9="bitte angeben",1,IF(OR(C124&lt;EDATE(K$9,-6),K$9&lt;C124),1,0)))</f>
        <v>0</v>
      </c>
      <c r="AC124" s="3">
        <f>IF(OR(VLOOKUP(D125,Tabelle4!K$1:L$6,2,FALSE)=I$16,VLOOKUP(D125,Tabelle4!K$1:L$6,2,FALSE)=VLOOKUP($D$5,Tabelle3!$A$2:$H$100,3,FALSE)),0,1)</f>
        <v>1</v>
      </c>
    </row>
    <row r="125" spans="1:29" ht="10.5" customHeight="1" thickBot="1" x14ac:dyDescent="0.25">
      <c r="A125" s="163"/>
      <c r="B125" s="165"/>
      <c r="C125" s="167"/>
      <c r="D125" s="164" t="s">
        <v>22</v>
      </c>
      <c r="E125" s="164"/>
      <c r="F125" s="164"/>
      <c r="G125" s="268" t="s">
        <v>22</v>
      </c>
      <c r="H125" s="269"/>
      <c r="I125" s="97"/>
      <c r="J125" s="98"/>
      <c r="K125" s="84"/>
      <c r="L125" s="149"/>
      <c r="M125" s="85" t="str">
        <f>IF(M124="","","€ je km")</f>
        <v/>
      </c>
      <c r="N125" s="86"/>
      <c r="O125" s="158"/>
      <c r="P125" s="159"/>
      <c r="Q125" s="87"/>
      <c r="R125" s="88"/>
      <c r="S125" s="157"/>
      <c r="T125" s="155"/>
      <c r="U125" s="151"/>
      <c r="V125" s="161"/>
      <c r="W125" s="82"/>
      <c r="X125" s="81"/>
      <c r="Y125" s="81">
        <f>VLOOKUP(D125,Tabelle4!K$1:L$5,2,FALSE)</f>
        <v>0</v>
      </c>
      <c r="Z125" s="81"/>
      <c r="AA125" s="82"/>
      <c r="AB125" s="82"/>
    </row>
    <row r="126" spans="1:29" ht="10.5" customHeight="1" x14ac:dyDescent="0.2">
      <c r="A126" s="163">
        <v>52</v>
      </c>
      <c r="B126" s="165" t="str">
        <f>IF(C126="","---",(IF(WEEKDAY(C126,2)=1,"Mo",(IF(WEEKDAY(C126,2)=2,"Di",(IF(WEEKDAY(C126,2)=3,"Mi",(IF(WEEKDAY(C126,2)=4,"Do",(IF(WEEKDAY(C126,2)=5,"Fr",(IF(WEEKDAY(C126,2)=6,"Sa","So")))))))))))))</f>
        <v>---</v>
      </c>
      <c r="C126" s="166"/>
      <c r="D126" s="168" t="s">
        <v>22</v>
      </c>
      <c r="E126" s="168"/>
      <c r="F126" s="168"/>
      <c r="G126" s="112" t="s">
        <v>121</v>
      </c>
      <c r="H126" s="113" t="str">
        <f>IF(AND(D126=Tabelle4!C$2,D127=Tabelle4!K$2),F$9,IF(AND(D126=Tabelle4!C$4,D127=Tabelle4!K$2),F$10,IF(AND(D126=Tabelle4!C$2,D127=Tabelle4!K$4),F$11,IF(AND(D126=Tabelle4!C$4,D127=Tabelle4!K$4),F$12,IF(AND(D126=Tabelle4!C$5,D127=Tabelle4!K$2),F$13,IF(OR(D126=Tabelle4!C$6,D127=Tabelle4!K$5),"bitte angeben",IF(OR(AND(D126=Tabelle4!C$2,D127=Tabelle4!K$3),AND(D127=Tabelle4!C$2,D126=Tabelle4!K$3)),"keine Abrechn.","wird ausgefüllt")))))))</f>
        <v>wird ausgefüllt</v>
      </c>
      <c r="I126" s="152" t="s">
        <v>22</v>
      </c>
      <c r="J126" s="153"/>
      <c r="K126" s="111"/>
      <c r="L126" s="148" t="str">
        <f>IF(OR(H126="bitte angeben",H126="wird ausgefüllt",H126="keine Abrechn."),"",IF(G127="hin und zurück",ROUNDUP(2*IF(Y126=0,IF(OR(D126=Tabelle4!C$4,D127=Tabelle4!K$5),H126,MIN(F$10,H126)),H126),0),IF(OR(G127="nur hin",G127="nur zurück"),ROUNDUP(IF(Y126=0,IF(OR(D126=Tabelle4!C$4,D127=Tabelle4!K$5),H126,MIN(F$10,H126)),H126),0),"")))</f>
        <v/>
      </c>
      <c r="M126" s="83" t="str">
        <f>IF(OR(G126=Tabelle4!A$12,G126=Tabelle4!A$13,G126=Tabelle4!A$16),"",IF(G126=Tabelle4!A$14,0.01, IF(G126=Tabelle4!A$15,IF(O$16="ja",0.125,0.08),0)))</f>
        <v/>
      </c>
      <c r="N126" s="170"/>
      <c r="O126" s="171"/>
      <c r="P126" s="172"/>
      <c r="Q126" s="91"/>
      <c r="R126" s="92"/>
      <c r="S126" s="156" t="str">
        <f>IF(X126=1,"1","")&amp;IF(Z126=1,"2","")&amp;IF(AB126=1,"3","")</f>
        <v/>
      </c>
      <c r="T126" s="154" t="str">
        <f>IF(W126=0,"---",(IF(AND(L126&lt;&gt;"",M126&lt;&gt;""),M126,0)*IF(N127="m",L126-O127,IF(L126&lt;&gt;"",L126,0))+ IF(OR(N127="", N127="m"),0,IF(AND(O127&lt;=L126,N126&lt;&gt;""),O127,0)*0.01*N127)
+R126*0.5)*W126*AA126*IF($A$15="Die obigen Angaben in den Zeilen 6 bis 11 sind noch unvollständig",0,1))</f>
        <v>---</v>
      </c>
      <c r="U126" s="150" t="str">
        <f>IF(OR(B126="---",D126="bitte auswählen",D127="bitte auswählen",I126="bitte auswählen"),"---",IF($A$16="Die obigen Angaben in den Zeilen 6 bis 11 sind noch unvollständig",0,1)*AA126*AC126*W126*IF(AND(K126&lt;&gt;"",K127&lt;&gt;""),1,0)*IF(I127=Tabelle4!D$14,IF(X$11-K126&lt;8/24,0,IF(X$11-K126&lt;14/24,3,6))+IF(K127-X$12&lt;8/24,0,IF(K127-X$12&lt;14/24,3,6))+MIN(MAX(20,J127),80)*0.5,IF(K127-K126&lt;8/24,0,IF(K127-K126&lt;14/24,3,6))))</f>
        <v>---</v>
      </c>
      <c r="V126" s="160" t="str">
        <f>IF(AND(T126="---",U126="---"),"---",IF(T126&lt;&gt;"---",T126,0)+IF(U126&lt;&gt;"---",U126,0))</f>
        <v>---</v>
      </c>
      <c r="W126" s="82">
        <f>IF(OR(B126="---",D127="bitte auswählen",I126="bitte auswählen",AND(H126="",Q126="",OR(K126=0,K127=0))),0,1)</f>
        <v>0</v>
      </c>
      <c r="X126" s="81">
        <f>IF(AND(B126="---",D127="bitte auswählen",I126="bitte auswählen"),0,IF(OR(B126="---",D126="bitte auswählen",I126="bitte auswählen",AND(H126="",Q126="",OR(K126=0,K127=0))),1,0))</f>
        <v>0</v>
      </c>
      <c r="Y126" s="80">
        <f>IF(Y127=I$16,IF(D126&lt;&gt;Tabelle4!C$4,0,1),1)</f>
        <v>1</v>
      </c>
      <c r="Z126" s="81">
        <f>IF(Y127=I$16,IF(D126&lt;&gt;Tabelle4!C$4,1,0),0)</f>
        <v>0</v>
      </c>
      <c r="AA126" s="89">
        <f>IF(C126="",1,IF(K$9="bitte angeben",0,IF(OR(C126&lt;EDATE(K$9,-6),K$9&lt;C126),0,1)))</f>
        <v>1</v>
      </c>
      <c r="AB126" s="90">
        <f>IF(C126="",0,IF(K$9="bitte angeben",1,IF(OR(C126&lt;EDATE(K$9,-6),K$9&lt;C126),1,0)))</f>
        <v>0</v>
      </c>
      <c r="AC126" s="3">
        <f>IF(OR(VLOOKUP(D127,Tabelle4!K$1:L$6,2,FALSE)=I$16,VLOOKUP(D127,Tabelle4!K$1:L$6,2,FALSE)=VLOOKUP($D$5,Tabelle3!$A$2:$H$100,3,FALSE)),0,1)</f>
        <v>1</v>
      </c>
    </row>
    <row r="127" spans="1:29" ht="10.5" customHeight="1" thickBot="1" x14ac:dyDescent="0.25">
      <c r="A127" s="163"/>
      <c r="B127" s="165"/>
      <c r="C127" s="167"/>
      <c r="D127" s="164" t="s">
        <v>22</v>
      </c>
      <c r="E127" s="164"/>
      <c r="F127" s="164"/>
      <c r="G127" s="268" t="s">
        <v>22</v>
      </c>
      <c r="H127" s="269"/>
      <c r="I127" s="97"/>
      <c r="J127" s="98"/>
      <c r="K127" s="84"/>
      <c r="L127" s="149"/>
      <c r="M127" s="85" t="str">
        <f>IF(M126="","","€ je km")</f>
        <v/>
      </c>
      <c r="N127" s="86"/>
      <c r="O127" s="158"/>
      <c r="P127" s="159"/>
      <c r="Q127" s="87"/>
      <c r="R127" s="88"/>
      <c r="S127" s="157"/>
      <c r="T127" s="155"/>
      <c r="U127" s="151"/>
      <c r="V127" s="161"/>
      <c r="W127" s="82"/>
      <c r="X127" s="81"/>
      <c r="Y127" s="81">
        <f>VLOOKUP(D127,Tabelle4!K$1:L$5,2,FALSE)</f>
        <v>0</v>
      </c>
      <c r="Z127" s="81"/>
      <c r="AA127" s="82"/>
      <c r="AB127" s="82"/>
    </row>
    <row r="128" spans="1:29" ht="10.5" customHeight="1" x14ac:dyDescent="0.2">
      <c r="A128" s="163">
        <v>53</v>
      </c>
      <c r="B128" s="165" t="str">
        <f>IF(C128="","---",(IF(WEEKDAY(C128,2)=1,"Mo",(IF(WEEKDAY(C128,2)=2,"Di",(IF(WEEKDAY(C128,2)=3,"Mi",(IF(WEEKDAY(C128,2)=4,"Do",(IF(WEEKDAY(C128,2)=5,"Fr",(IF(WEEKDAY(C128,2)=6,"Sa","So")))))))))))))</f>
        <v>---</v>
      </c>
      <c r="C128" s="166"/>
      <c r="D128" s="168" t="s">
        <v>22</v>
      </c>
      <c r="E128" s="168"/>
      <c r="F128" s="168"/>
      <c r="G128" s="112" t="s">
        <v>121</v>
      </c>
      <c r="H128" s="113" t="str">
        <f>IF(AND(D128=Tabelle4!C$2,D129=Tabelle4!K$2),F$9,IF(AND(D128=Tabelle4!C$4,D129=Tabelle4!K$2),F$10,IF(AND(D128=Tabelle4!C$2,D129=Tabelle4!K$4),F$11,IF(AND(D128=Tabelle4!C$4,D129=Tabelle4!K$4),F$12,IF(AND(D128=Tabelle4!C$5,D129=Tabelle4!K$2),F$13,IF(OR(D128=Tabelle4!C$6,D129=Tabelle4!K$5),"bitte angeben",IF(OR(AND(D128=Tabelle4!C$2,D129=Tabelle4!K$3),AND(D129=Tabelle4!C$2,D128=Tabelle4!K$3)),"keine Abrechn.","wird ausgefüllt")))))))</f>
        <v>wird ausgefüllt</v>
      </c>
      <c r="I128" s="152" t="s">
        <v>22</v>
      </c>
      <c r="J128" s="153"/>
      <c r="K128" s="111"/>
      <c r="L128" s="148" t="str">
        <f>IF(OR(H128="bitte angeben",H128="wird ausgefüllt",H128="keine Abrechn."),"",IF(G129="hin und zurück",ROUNDUP(2*IF(Y128=0,IF(OR(D128=Tabelle4!C$4,D129=Tabelle4!K$5),H128,MIN(F$10,H128)),H128),0),IF(OR(G129="nur hin",G129="nur zurück"),ROUNDUP(IF(Y128=0,IF(OR(D128=Tabelle4!C$4,D129=Tabelle4!K$5),H128,MIN(F$10,H128)),H128),0),"")))</f>
        <v/>
      </c>
      <c r="M128" s="83" t="str">
        <f>IF(OR(G128=Tabelle4!A$12,G128=Tabelle4!A$13,G128=Tabelle4!A$16),"",IF(G128=Tabelle4!A$14,0.01, IF(G128=Tabelle4!A$15,IF(O$16="ja",0.125,0.08),0)))</f>
        <v/>
      </c>
      <c r="N128" s="170"/>
      <c r="O128" s="171"/>
      <c r="P128" s="172"/>
      <c r="Q128" s="91"/>
      <c r="R128" s="92"/>
      <c r="S128" s="156" t="str">
        <f>IF(X128=1,"1","")&amp;IF(Z128=1,"2","")&amp;IF(AB128=1,"3","")</f>
        <v/>
      </c>
      <c r="T128" s="154" t="str">
        <f>IF(W128=0,"---",(IF(AND(L128&lt;&gt;"",M128&lt;&gt;""),M128,0)*IF(N129="m",L128-O129,IF(L128&lt;&gt;"",L128,0))+ IF(OR(N129="", N129="m"),0,IF(AND(O129&lt;=L128,N128&lt;&gt;""),O129,0)*0.01*N129)
+R128*0.5)*W128*AA128*IF($A$15="Die obigen Angaben in den Zeilen 6 bis 11 sind noch unvollständig",0,1))</f>
        <v>---</v>
      </c>
      <c r="U128" s="150" t="str">
        <f>IF(OR(B128="---",D128="bitte auswählen",D129="bitte auswählen",I128="bitte auswählen"),"---",IF($A$16="Die obigen Angaben in den Zeilen 6 bis 11 sind noch unvollständig",0,1)*AA128*AC128*W128*IF(AND(K128&lt;&gt;"",K129&lt;&gt;""),1,0)*IF(I129=Tabelle4!D$14,IF(X$11-K128&lt;8/24,0,IF(X$11-K128&lt;14/24,3,6))+IF(K129-X$12&lt;8/24,0,IF(K129-X$12&lt;14/24,3,6))+MIN(MAX(20,J129),80)*0.5,IF(K129-K128&lt;8/24,0,IF(K129-K128&lt;14/24,3,6))))</f>
        <v>---</v>
      </c>
      <c r="V128" s="160" t="str">
        <f>IF(AND(T128="---",U128="---"),"---",IF(T128&lt;&gt;"---",T128,0)+IF(U128&lt;&gt;"---",U128,0))</f>
        <v>---</v>
      </c>
      <c r="W128" s="82">
        <f>IF(OR(B128="---",D129="bitte auswählen",I128="bitte auswählen",AND(H128="",Q128="",OR(K128=0,K129=0))),0,1)</f>
        <v>0</v>
      </c>
      <c r="X128" s="81">
        <f>IF(AND(B128="---",D129="bitte auswählen",I128="bitte auswählen"),0,IF(OR(B128="---",D128="bitte auswählen",I128="bitte auswählen",AND(H128="",Q128="",OR(K128=0,K129=0))),1,0))</f>
        <v>0</v>
      </c>
      <c r="Y128" s="80">
        <f>IF(Y129=I$16,IF(D128&lt;&gt;Tabelle4!C$4,0,1),1)</f>
        <v>1</v>
      </c>
      <c r="Z128" s="81">
        <f>IF(Y129=I$16,IF(D128&lt;&gt;Tabelle4!C$4,1,0),0)</f>
        <v>0</v>
      </c>
      <c r="AA128" s="89">
        <f>IF(C128="",1,IF(K$9="bitte angeben",0,IF(OR(C128&lt;EDATE(K$9,-6),K$9&lt;C128),0,1)))</f>
        <v>1</v>
      </c>
      <c r="AB128" s="90">
        <f>IF(C128="",0,IF(K$9="bitte angeben",1,IF(OR(C128&lt;EDATE(K$9,-6),K$9&lt;C128),1,0)))</f>
        <v>0</v>
      </c>
      <c r="AC128" s="3">
        <f>IF(OR(VLOOKUP(D129,Tabelle4!K$1:L$6,2,FALSE)=I$16,VLOOKUP(D129,Tabelle4!K$1:L$6,2,FALSE)=VLOOKUP($D$5,Tabelle3!$A$2:$H$100,3,FALSE)),0,1)</f>
        <v>1</v>
      </c>
    </row>
    <row r="129" spans="1:29" ht="10.5" customHeight="1" thickBot="1" x14ac:dyDescent="0.25">
      <c r="A129" s="163"/>
      <c r="B129" s="165"/>
      <c r="C129" s="167"/>
      <c r="D129" s="164" t="s">
        <v>22</v>
      </c>
      <c r="E129" s="164"/>
      <c r="F129" s="164"/>
      <c r="G129" s="268" t="s">
        <v>22</v>
      </c>
      <c r="H129" s="269"/>
      <c r="I129" s="97"/>
      <c r="J129" s="98"/>
      <c r="K129" s="84"/>
      <c r="L129" s="149"/>
      <c r="M129" s="85" t="str">
        <f>IF(M128="","","€ je km")</f>
        <v/>
      </c>
      <c r="N129" s="86"/>
      <c r="O129" s="158"/>
      <c r="P129" s="159"/>
      <c r="Q129" s="87"/>
      <c r="R129" s="88"/>
      <c r="S129" s="157"/>
      <c r="T129" s="155"/>
      <c r="U129" s="151"/>
      <c r="V129" s="161"/>
      <c r="W129" s="82"/>
      <c r="X129" s="81"/>
      <c r="Y129" s="81">
        <f>VLOOKUP(D129,Tabelle4!K$1:L$5,2,FALSE)</f>
        <v>0</v>
      </c>
      <c r="Z129" s="81"/>
      <c r="AA129" s="82"/>
      <c r="AB129" s="82"/>
    </row>
    <row r="130" spans="1:29" ht="10.5" customHeight="1" x14ac:dyDescent="0.2">
      <c r="A130" s="163">
        <v>54</v>
      </c>
      <c r="B130" s="165" t="str">
        <f>IF(C130="","---",(IF(WEEKDAY(C130,2)=1,"Mo",(IF(WEEKDAY(C130,2)=2,"Di",(IF(WEEKDAY(C130,2)=3,"Mi",(IF(WEEKDAY(C130,2)=4,"Do",(IF(WEEKDAY(C130,2)=5,"Fr",(IF(WEEKDAY(C130,2)=6,"Sa","So")))))))))))))</f>
        <v>---</v>
      </c>
      <c r="C130" s="166"/>
      <c r="D130" s="168" t="s">
        <v>22</v>
      </c>
      <c r="E130" s="168"/>
      <c r="F130" s="168"/>
      <c r="G130" s="112" t="s">
        <v>121</v>
      </c>
      <c r="H130" s="113" t="str">
        <f>IF(AND(D130=Tabelle4!C$2,D131=Tabelle4!K$2),F$9,IF(AND(D130=Tabelle4!C$4,D131=Tabelle4!K$2),F$10,IF(AND(D130=Tabelle4!C$2,D131=Tabelle4!K$4),F$11,IF(AND(D130=Tabelle4!C$4,D131=Tabelle4!K$4),F$12,IF(AND(D130=Tabelle4!C$5,D131=Tabelle4!K$2),F$13,IF(OR(D130=Tabelle4!C$6,D131=Tabelle4!K$5),"bitte angeben",IF(OR(AND(D130=Tabelle4!C$2,D131=Tabelle4!K$3),AND(D131=Tabelle4!C$2,D130=Tabelle4!K$3)),"keine Abrechn.","wird ausgefüllt")))))))</f>
        <v>wird ausgefüllt</v>
      </c>
      <c r="I130" s="152" t="s">
        <v>22</v>
      </c>
      <c r="J130" s="153"/>
      <c r="K130" s="111"/>
      <c r="L130" s="148" t="str">
        <f>IF(OR(H130="bitte angeben",H130="wird ausgefüllt",H130="keine Abrechn."),"",IF(G131="hin und zurück",ROUNDUP(2*IF(Y130=0,IF(OR(D130=Tabelle4!C$4,D131=Tabelle4!K$5),H130,MIN(F$10,H130)),H130),0),IF(OR(G131="nur hin",G131="nur zurück"),ROUNDUP(IF(Y130=0,IF(OR(D130=Tabelle4!C$4,D131=Tabelle4!K$5),H130,MIN(F$10,H130)),H130),0),"")))</f>
        <v/>
      </c>
      <c r="M130" s="83" t="str">
        <f>IF(OR(G130=Tabelle4!A$12,G130=Tabelle4!A$13,G130=Tabelle4!A$16),"",IF(G130=Tabelle4!A$14,0.01, IF(G130=Tabelle4!A$15,IF(O$16="ja",0.125,0.08),0)))</f>
        <v/>
      </c>
      <c r="N130" s="170"/>
      <c r="O130" s="171"/>
      <c r="P130" s="172"/>
      <c r="Q130" s="91"/>
      <c r="R130" s="92"/>
      <c r="S130" s="156" t="str">
        <f>IF(X130=1,"1","")&amp;IF(Z130=1,"2","")&amp;IF(AB130=1,"3","")</f>
        <v/>
      </c>
      <c r="T130" s="154" t="str">
        <f>IF(W130=0,"---",(IF(AND(L130&lt;&gt;"",M130&lt;&gt;""),M130,0)*IF(N131="m",L130-O131,IF(L130&lt;&gt;"",L130,0))+ IF(OR(N131="", N131="m"),0,IF(AND(O131&lt;=L130,N130&lt;&gt;""),O131,0)*0.01*N131)
+R130*0.5)*W130*AA130*IF($A$15="Die obigen Angaben in den Zeilen 6 bis 11 sind noch unvollständig",0,1))</f>
        <v>---</v>
      </c>
      <c r="U130" s="150" t="str">
        <f>IF(OR(B130="---",D130="bitte auswählen",D131="bitte auswählen",I130="bitte auswählen"),"---",IF($A$16="Die obigen Angaben in den Zeilen 6 bis 11 sind noch unvollständig",0,1)*AA130*AC130*W130*IF(AND(K130&lt;&gt;"",K131&lt;&gt;""),1,0)*IF(I131=Tabelle4!D$14,IF(X$11-K130&lt;8/24,0,IF(X$11-K130&lt;14/24,3,6))+IF(K131-X$12&lt;8/24,0,IF(K131-X$12&lt;14/24,3,6))+MIN(MAX(20,J131),80)*0.5,IF(K131-K130&lt;8/24,0,IF(K131-K130&lt;14/24,3,6))))</f>
        <v>---</v>
      </c>
      <c r="V130" s="160" t="str">
        <f>IF(AND(T130="---",U130="---"),"---",IF(T130&lt;&gt;"---",T130,0)+IF(U130&lt;&gt;"---",U130,0))</f>
        <v>---</v>
      </c>
      <c r="W130" s="82">
        <f>IF(OR(B130="---",D131="bitte auswählen",I130="bitte auswählen",AND(H130="",Q130="",OR(K130=0,K131=0))),0,1)</f>
        <v>0</v>
      </c>
      <c r="X130" s="81">
        <f>IF(AND(B130="---",D131="bitte auswählen",I130="bitte auswählen"),0,IF(OR(B130="---",D130="bitte auswählen",I130="bitte auswählen",AND(H130="",Q130="",OR(K130=0,K131=0))),1,0))</f>
        <v>0</v>
      </c>
      <c r="Y130" s="80">
        <f>IF(Y131=I$16,IF(D130&lt;&gt;Tabelle4!C$4,0,1),1)</f>
        <v>1</v>
      </c>
      <c r="Z130" s="81">
        <f>IF(Y131=I$16,IF(D130&lt;&gt;Tabelle4!C$4,1,0),0)</f>
        <v>0</v>
      </c>
      <c r="AA130" s="89">
        <f>IF(C130="",1,IF(K$9="bitte angeben",0,IF(OR(C130&lt;EDATE(K$9,-6),K$9&lt;C130),0,1)))</f>
        <v>1</v>
      </c>
      <c r="AB130" s="90">
        <f>IF(C130="",0,IF(K$9="bitte angeben",1,IF(OR(C130&lt;EDATE(K$9,-6),K$9&lt;C130),1,0)))</f>
        <v>0</v>
      </c>
      <c r="AC130" s="3">
        <f>IF(OR(VLOOKUP(D131,Tabelle4!K$1:L$6,2,FALSE)=I$16,VLOOKUP(D131,Tabelle4!K$1:L$6,2,FALSE)=VLOOKUP($D$5,Tabelle3!$A$2:$H$100,3,FALSE)),0,1)</f>
        <v>1</v>
      </c>
    </row>
    <row r="131" spans="1:29" ht="10.5" customHeight="1" thickBot="1" x14ac:dyDescent="0.25">
      <c r="A131" s="163"/>
      <c r="B131" s="165"/>
      <c r="C131" s="167"/>
      <c r="D131" s="164" t="s">
        <v>22</v>
      </c>
      <c r="E131" s="164"/>
      <c r="F131" s="164"/>
      <c r="G131" s="268" t="s">
        <v>22</v>
      </c>
      <c r="H131" s="269"/>
      <c r="I131" s="97"/>
      <c r="J131" s="98"/>
      <c r="K131" s="84"/>
      <c r="L131" s="149"/>
      <c r="M131" s="85" t="str">
        <f>IF(M130="","","€ je km")</f>
        <v/>
      </c>
      <c r="N131" s="86"/>
      <c r="O131" s="158"/>
      <c r="P131" s="159"/>
      <c r="Q131" s="87"/>
      <c r="R131" s="88"/>
      <c r="S131" s="157"/>
      <c r="T131" s="155"/>
      <c r="U131" s="151"/>
      <c r="V131" s="161"/>
      <c r="W131" s="82"/>
      <c r="X131" s="81"/>
      <c r="Y131" s="81">
        <f>VLOOKUP(D131,Tabelle4!K$1:L$5,2,FALSE)</f>
        <v>0</v>
      </c>
      <c r="Z131" s="81"/>
      <c r="AA131" s="82"/>
      <c r="AB131" s="82"/>
    </row>
    <row r="132" spans="1:29" ht="10.5" customHeight="1" x14ac:dyDescent="0.2">
      <c r="A132" s="163">
        <v>55</v>
      </c>
      <c r="B132" s="165" t="str">
        <f>IF(C132="","---",(IF(WEEKDAY(C132,2)=1,"Mo",(IF(WEEKDAY(C132,2)=2,"Di",(IF(WEEKDAY(C132,2)=3,"Mi",(IF(WEEKDAY(C132,2)=4,"Do",(IF(WEEKDAY(C132,2)=5,"Fr",(IF(WEEKDAY(C132,2)=6,"Sa","So")))))))))))))</f>
        <v>---</v>
      </c>
      <c r="C132" s="166"/>
      <c r="D132" s="168" t="s">
        <v>22</v>
      </c>
      <c r="E132" s="168"/>
      <c r="F132" s="168"/>
      <c r="G132" s="112" t="s">
        <v>121</v>
      </c>
      <c r="H132" s="113" t="str">
        <f>IF(AND(D132=Tabelle4!C$2,D133=Tabelle4!K$2),F$9,IF(AND(D132=Tabelle4!C$4,D133=Tabelle4!K$2),F$10,IF(AND(D132=Tabelle4!C$2,D133=Tabelle4!K$4),F$11,IF(AND(D132=Tabelle4!C$4,D133=Tabelle4!K$4),F$12,IF(AND(D132=Tabelle4!C$5,D133=Tabelle4!K$2),F$13,IF(OR(D132=Tabelle4!C$6,D133=Tabelle4!K$5),"bitte angeben",IF(OR(AND(D132=Tabelle4!C$2,D133=Tabelle4!K$3),AND(D133=Tabelle4!C$2,D132=Tabelle4!K$3)),"keine Abrechn.","wird ausgefüllt")))))))</f>
        <v>wird ausgefüllt</v>
      </c>
      <c r="I132" s="152" t="s">
        <v>22</v>
      </c>
      <c r="J132" s="153"/>
      <c r="K132" s="111"/>
      <c r="L132" s="148" t="str">
        <f>IF(OR(H132="bitte angeben",H132="wird ausgefüllt",H132="keine Abrechn."),"",IF(G133="hin und zurück",ROUNDUP(2*IF(Y132=0,IF(OR(D132=Tabelle4!C$4,D133=Tabelle4!K$5),H132,MIN(F$10,H132)),H132),0),IF(OR(G133="nur hin",G133="nur zurück"),ROUNDUP(IF(Y132=0,IF(OR(D132=Tabelle4!C$4,D133=Tabelle4!K$5),H132,MIN(F$10,H132)),H132),0),"")))</f>
        <v/>
      </c>
      <c r="M132" s="83" t="str">
        <f>IF(OR(G132=Tabelle4!A$12,G132=Tabelle4!A$13,G132=Tabelle4!A$16),"",IF(G132=Tabelle4!A$14,0.01, IF(G132=Tabelle4!A$15,IF(O$16="ja",0.125,0.08),0)))</f>
        <v/>
      </c>
      <c r="N132" s="170"/>
      <c r="O132" s="171"/>
      <c r="P132" s="172"/>
      <c r="Q132" s="91"/>
      <c r="R132" s="92"/>
      <c r="S132" s="156" t="str">
        <f>IF(X132=1,"1","")&amp;IF(Z132=1,"2","")&amp;IF(AB132=1,"3","")</f>
        <v/>
      </c>
      <c r="T132" s="154" t="str">
        <f>IF(W132=0,"---",(IF(AND(L132&lt;&gt;"",M132&lt;&gt;""),M132,0)*IF(N133="m",L132-O133,IF(L132&lt;&gt;"",L132,0))+ IF(OR(N133="", N133="m"),0,IF(AND(O133&lt;=L132,N132&lt;&gt;""),O133,0)*0.01*N133)
+R132*0.5)*W132*AA132*IF($A$15="Die obigen Angaben in den Zeilen 6 bis 11 sind noch unvollständig",0,1))</f>
        <v>---</v>
      </c>
      <c r="U132" s="150" t="str">
        <f>IF(OR(B132="---",D132="bitte auswählen",D133="bitte auswählen",I132="bitte auswählen"),"---",IF($A$16="Die obigen Angaben in den Zeilen 6 bis 11 sind noch unvollständig",0,1)*AA132*AC132*W132*IF(AND(K132&lt;&gt;"",K133&lt;&gt;""),1,0)*IF(I133=Tabelle4!D$14,IF(X$11-K132&lt;8/24,0,IF(X$11-K132&lt;14/24,3,6))+IF(K133-X$12&lt;8/24,0,IF(K133-X$12&lt;14/24,3,6))+MIN(MAX(20,J133),80)*0.5,IF(K133-K132&lt;8/24,0,IF(K133-K132&lt;14/24,3,6))))</f>
        <v>---</v>
      </c>
      <c r="V132" s="160" t="str">
        <f>IF(AND(T132="---",U132="---"),"---",IF(T132&lt;&gt;"---",T132,0)+IF(U132&lt;&gt;"---",U132,0))</f>
        <v>---</v>
      </c>
      <c r="W132" s="82">
        <f>IF(OR(B132="---",D133="bitte auswählen",I132="bitte auswählen",AND(H132="",Q132="",OR(K132=0,K133=0))),0,1)</f>
        <v>0</v>
      </c>
      <c r="X132" s="81">
        <f>IF(AND(B132="---",D133="bitte auswählen",I132="bitte auswählen"),0,IF(OR(B132="---",D132="bitte auswählen",I132="bitte auswählen",AND(H132="",Q132="",OR(K132=0,K133=0))),1,0))</f>
        <v>0</v>
      </c>
      <c r="Y132" s="80">
        <f>IF(Y133=I$16,IF(D132&lt;&gt;Tabelle4!C$4,0,1),1)</f>
        <v>1</v>
      </c>
      <c r="Z132" s="81">
        <f>IF(Y133=I$16,IF(D132&lt;&gt;Tabelle4!C$4,1,0),0)</f>
        <v>0</v>
      </c>
      <c r="AA132" s="89">
        <f>IF(C132="",1,IF(K$9="bitte angeben",0,IF(OR(C132&lt;EDATE(K$9,-6),K$9&lt;C132),0,1)))</f>
        <v>1</v>
      </c>
      <c r="AB132" s="90">
        <f>IF(C132="",0,IF(K$9="bitte angeben",1,IF(OR(C132&lt;EDATE(K$9,-6),K$9&lt;C132),1,0)))</f>
        <v>0</v>
      </c>
      <c r="AC132" s="3">
        <f>IF(OR(VLOOKUP(D133,Tabelle4!K$1:L$6,2,FALSE)=I$16,VLOOKUP(D133,Tabelle4!K$1:L$6,2,FALSE)=VLOOKUP($D$5,Tabelle3!$A$2:$H$100,3,FALSE)),0,1)</f>
        <v>1</v>
      </c>
    </row>
    <row r="133" spans="1:29" ht="10.5" customHeight="1" thickBot="1" x14ac:dyDescent="0.25">
      <c r="A133" s="163"/>
      <c r="B133" s="165"/>
      <c r="C133" s="167"/>
      <c r="D133" s="164" t="s">
        <v>22</v>
      </c>
      <c r="E133" s="164"/>
      <c r="F133" s="164"/>
      <c r="G133" s="268" t="s">
        <v>22</v>
      </c>
      <c r="H133" s="269"/>
      <c r="I133" s="97"/>
      <c r="J133" s="98"/>
      <c r="K133" s="84"/>
      <c r="L133" s="149"/>
      <c r="M133" s="85" t="str">
        <f>IF(M132="","","€ je km")</f>
        <v/>
      </c>
      <c r="N133" s="86"/>
      <c r="O133" s="158"/>
      <c r="P133" s="159"/>
      <c r="Q133" s="87"/>
      <c r="R133" s="88"/>
      <c r="S133" s="157"/>
      <c r="T133" s="155"/>
      <c r="U133" s="151"/>
      <c r="V133" s="161"/>
      <c r="W133" s="82"/>
      <c r="X133" s="81"/>
      <c r="Y133" s="81">
        <f>VLOOKUP(D133,Tabelle4!K$1:L$5,2,FALSE)</f>
        <v>0</v>
      </c>
      <c r="Z133" s="81"/>
      <c r="AA133" s="82"/>
      <c r="AB133" s="82"/>
    </row>
    <row r="134" spans="1:29" ht="10.5" customHeight="1" x14ac:dyDescent="0.2">
      <c r="A134" s="163">
        <v>56</v>
      </c>
      <c r="B134" s="165" t="str">
        <f>IF(C134="","---",(IF(WEEKDAY(C134,2)=1,"Mo",(IF(WEEKDAY(C134,2)=2,"Di",(IF(WEEKDAY(C134,2)=3,"Mi",(IF(WEEKDAY(C134,2)=4,"Do",(IF(WEEKDAY(C134,2)=5,"Fr",(IF(WEEKDAY(C134,2)=6,"Sa","So")))))))))))))</f>
        <v>---</v>
      </c>
      <c r="C134" s="166"/>
      <c r="D134" s="168" t="s">
        <v>22</v>
      </c>
      <c r="E134" s="168"/>
      <c r="F134" s="168"/>
      <c r="G134" s="112" t="s">
        <v>121</v>
      </c>
      <c r="H134" s="113" t="str">
        <f>IF(AND(D134=Tabelle4!C$2,D135=Tabelle4!K$2),F$9,IF(AND(D134=Tabelle4!C$4,D135=Tabelle4!K$2),F$10,IF(AND(D134=Tabelle4!C$2,D135=Tabelle4!K$4),F$11,IF(AND(D134=Tabelle4!C$4,D135=Tabelle4!K$4),F$12,IF(AND(D134=Tabelle4!C$5,D135=Tabelle4!K$2),F$13,IF(OR(D134=Tabelle4!C$6,D135=Tabelle4!K$5),"bitte angeben",IF(OR(AND(D134=Tabelle4!C$2,D135=Tabelle4!K$3),AND(D135=Tabelle4!C$2,D134=Tabelle4!K$3)),"keine Abrechn.","wird ausgefüllt")))))))</f>
        <v>wird ausgefüllt</v>
      </c>
      <c r="I134" s="152" t="s">
        <v>22</v>
      </c>
      <c r="J134" s="153"/>
      <c r="K134" s="111"/>
      <c r="L134" s="148" t="str">
        <f>IF(OR(H134="bitte angeben",H134="wird ausgefüllt",H134="keine Abrechn."),"",IF(G135="hin und zurück",ROUNDUP(2*IF(Y134=0,IF(OR(D134=Tabelle4!C$4,D135=Tabelle4!K$5),H134,MIN(F$10,H134)),H134),0),IF(OR(G135="nur hin",G135="nur zurück"),ROUNDUP(IF(Y134=0,IF(OR(D134=Tabelle4!C$4,D135=Tabelle4!K$5),H134,MIN(F$10,H134)),H134),0),"")))</f>
        <v/>
      </c>
      <c r="M134" s="83" t="str">
        <f>IF(OR(G134=Tabelle4!A$12,G134=Tabelle4!A$13,G134=Tabelle4!A$16),"",IF(G134=Tabelle4!A$14,0.01, IF(G134=Tabelle4!A$15,IF(O$16="ja",0.125,0.08),0)))</f>
        <v/>
      </c>
      <c r="N134" s="170"/>
      <c r="O134" s="171"/>
      <c r="P134" s="172"/>
      <c r="Q134" s="91"/>
      <c r="R134" s="92"/>
      <c r="S134" s="156" t="str">
        <f>IF(X134=1,"1","")&amp;IF(Z134=1,"2","")&amp;IF(AB134=1,"3","")</f>
        <v/>
      </c>
      <c r="T134" s="154" t="str">
        <f>IF(W134=0,"---",(IF(AND(L134&lt;&gt;"",M134&lt;&gt;""),M134,0)*IF(N135="m",L134-O135,IF(L134&lt;&gt;"",L134,0))+ IF(OR(N135="", N135="m"),0,IF(AND(O135&lt;=L134,N134&lt;&gt;""),O135,0)*0.01*N135)
+R134*0.5)*W134*AA134*IF($A$15="Die obigen Angaben in den Zeilen 6 bis 11 sind noch unvollständig",0,1))</f>
        <v>---</v>
      </c>
      <c r="U134" s="150" t="str">
        <f>IF(OR(B134="---",D134="bitte auswählen",D135="bitte auswählen",I134="bitte auswählen"),"---",IF($A$16="Die obigen Angaben in den Zeilen 6 bis 11 sind noch unvollständig",0,1)*AA134*AC134*W134*IF(AND(K134&lt;&gt;"",K135&lt;&gt;""),1,0)*IF(I135=Tabelle4!D$14,IF(X$11-K134&lt;8/24,0,IF(X$11-K134&lt;14/24,3,6))+IF(K135-X$12&lt;8/24,0,IF(K135-X$12&lt;14/24,3,6))+MIN(MAX(20,J135),80)*0.5,IF(K135-K134&lt;8/24,0,IF(K135-K134&lt;14/24,3,6))))</f>
        <v>---</v>
      </c>
      <c r="V134" s="160" t="str">
        <f>IF(AND(T134="---",U134="---"),"---",IF(T134&lt;&gt;"---",T134,0)+IF(U134&lt;&gt;"---",U134,0))</f>
        <v>---</v>
      </c>
      <c r="W134" s="82">
        <f>IF(OR(B134="---",D135="bitte auswählen",I134="bitte auswählen",AND(H134="",Q134="",OR(K134=0,K135=0))),0,1)</f>
        <v>0</v>
      </c>
      <c r="X134" s="81">
        <f>IF(AND(B134="---",D135="bitte auswählen",I134="bitte auswählen"),0,IF(OR(B134="---",D134="bitte auswählen",I134="bitte auswählen",AND(H134="",Q134="",OR(K134=0,K135=0))),1,0))</f>
        <v>0</v>
      </c>
      <c r="Y134" s="80">
        <f>IF(Y135=I$16,IF(D134&lt;&gt;Tabelle4!C$4,0,1),1)</f>
        <v>1</v>
      </c>
      <c r="Z134" s="81">
        <f>IF(Y135=I$16,IF(D134&lt;&gt;Tabelle4!C$4,1,0),0)</f>
        <v>0</v>
      </c>
      <c r="AA134" s="89">
        <f>IF(C134="",1,IF(K$9="bitte angeben",0,IF(OR(C134&lt;EDATE(K$9,-6),K$9&lt;C134),0,1)))</f>
        <v>1</v>
      </c>
      <c r="AB134" s="90">
        <f>IF(C134="",0,IF(K$9="bitte angeben",1,IF(OR(C134&lt;EDATE(K$9,-6),K$9&lt;C134),1,0)))</f>
        <v>0</v>
      </c>
      <c r="AC134" s="3">
        <f>IF(OR(VLOOKUP(D135,Tabelle4!K$1:L$6,2,FALSE)=I$16,VLOOKUP(D135,Tabelle4!K$1:L$6,2,FALSE)=VLOOKUP($D$5,Tabelle3!$A$2:$H$100,3,FALSE)),0,1)</f>
        <v>1</v>
      </c>
    </row>
    <row r="135" spans="1:29" ht="10.5" customHeight="1" thickBot="1" x14ac:dyDescent="0.25">
      <c r="A135" s="163"/>
      <c r="B135" s="165"/>
      <c r="C135" s="167"/>
      <c r="D135" s="164" t="s">
        <v>22</v>
      </c>
      <c r="E135" s="164"/>
      <c r="F135" s="164"/>
      <c r="G135" s="268" t="s">
        <v>22</v>
      </c>
      <c r="H135" s="269"/>
      <c r="I135" s="97"/>
      <c r="J135" s="98"/>
      <c r="K135" s="84"/>
      <c r="L135" s="149"/>
      <c r="M135" s="85" t="str">
        <f>IF(M134="","","€ je km")</f>
        <v/>
      </c>
      <c r="N135" s="86"/>
      <c r="O135" s="158"/>
      <c r="P135" s="159"/>
      <c r="Q135" s="87"/>
      <c r="R135" s="88"/>
      <c r="S135" s="157"/>
      <c r="T135" s="155"/>
      <c r="U135" s="151"/>
      <c r="V135" s="161"/>
      <c r="W135" s="82"/>
      <c r="X135" s="81"/>
      <c r="Y135" s="81">
        <f>VLOOKUP(D135,Tabelle4!K$1:L$5,2,FALSE)</f>
        <v>0</v>
      </c>
      <c r="Z135" s="81"/>
      <c r="AA135" s="82"/>
      <c r="AB135" s="82"/>
    </row>
    <row r="136" spans="1:29" ht="10.5" customHeight="1" x14ac:dyDescent="0.2">
      <c r="A136" s="163">
        <v>57</v>
      </c>
      <c r="B136" s="165" t="str">
        <f>IF(C136="","---",(IF(WEEKDAY(C136,2)=1,"Mo",(IF(WEEKDAY(C136,2)=2,"Di",(IF(WEEKDAY(C136,2)=3,"Mi",(IF(WEEKDAY(C136,2)=4,"Do",(IF(WEEKDAY(C136,2)=5,"Fr",(IF(WEEKDAY(C136,2)=6,"Sa","So")))))))))))))</f>
        <v>---</v>
      </c>
      <c r="C136" s="166"/>
      <c r="D136" s="168" t="s">
        <v>22</v>
      </c>
      <c r="E136" s="168"/>
      <c r="F136" s="168"/>
      <c r="G136" s="112" t="s">
        <v>121</v>
      </c>
      <c r="H136" s="113" t="str">
        <f>IF(AND(D136=Tabelle4!C$2,D137=Tabelle4!K$2),F$9,IF(AND(D136=Tabelle4!C$4,D137=Tabelle4!K$2),F$10,IF(AND(D136=Tabelle4!C$2,D137=Tabelle4!K$4),F$11,IF(AND(D136=Tabelle4!C$4,D137=Tabelle4!K$4),F$12,IF(AND(D136=Tabelle4!C$5,D137=Tabelle4!K$2),F$13,IF(OR(D136=Tabelle4!C$6,D137=Tabelle4!K$5),"bitte angeben",IF(OR(AND(D136=Tabelle4!C$2,D137=Tabelle4!K$3),AND(D137=Tabelle4!C$2,D136=Tabelle4!K$3)),"keine Abrechn.","wird ausgefüllt")))))))</f>
        <v>wird ausgefüllt</v>
      </c>
      <c r="I136" s="152" t="s">
        <v>22</v>
      </c>
      <c r="J136" s="153"/>
      <c r="K136" s="111"/>
      <c r="L136" s="148" t="str">
        <f>IF(OR(H136="bitte angeben",H136="wird ausgefüllt",H136="keine Abrechn."),"",IF(G137="hin und zurück",ROUNDUP(2*IF(Y136=0,IF(OR(D136=Tabelle4!C$4,D137=Tabelle4!K$5),H136,MIN(F$10,H136)),H136),0),IF(OR(G137="nur hin",G137="nur zurück"),ROUNDUP(IF(Y136=0,IF(OR(D136=Tabelle4!C$4,D137=Tabelle4!K$5),H136,MIN(F$10,H136)),H136),0),"")))</f>
        <v/>
      </c>
      <c r="M136" s="83" t="str">
        <f>IF(OR(G136=Tabelle4!A$12,G136=Tabelle4!A$13,G136=Tabelle4!A$16),"",IF(G136=Tabelle4!A$14,0.01, IF(G136=Tabelle4!A$15,IF(O$16="ja",0.125,0.08),0)))</f>
        <v/>
      </c>
      <c r="N136" s="170"/>
      <c r="O136" s="171"/>
      <c r="P136" s="172"/>
      <c r="Q136" s="91"/>
      <c r="R136" s="92"/>
      <c r="S136" s="156" t="str">
        <f>IF(X136=1,"1","")&amp;IF(Z136=1,"2","")&amp;IF(AB136=1,"3","")</f>
        <v/>
      </c>
      <c r="T136" s="154" t="str">
        <f>IF(W136=0,"---",(IF(AND(L136&lt;&gt;"",M136&lt;&gt;""),M136,0)*IF(N137="m",L136-O137,IF(L136&lt;&gt;"",L136,0))+ IF(OR(N137="", N137="m"),0,IF(AND(O137&lt;=L136,N136&lt;&gt;""),O137,0)*0.01*N137)
+R136*0.5)*W136*AA136*IF($A$15="Die obigen Angaben in den Zeilen 6 bis 11 sind noch unvollständig",0,1))</f>
        <v>---</v>
      </c>
      <c r="U136" s="150" t="str">
        <f>IF(OR(B136="---",D136="bitte auswählen",D137="bitte auswählen",I136="bitte auswählen"),"---",IF($A$16="Die obigen Angaben in den Zeilen 6 bis 11 sind noch unvollständig",0,1)*AA136*AC136*W136*IF(AND(K136&lt;&gt;"",K137&lt;&gt;""),1,0)*IF(I137=Tabelle4!D$14,IF(X$11-K136&lt;8/24,0,IF(X$11-K136&lt;14/24,3,6))+IF(K137-X$12&lt;8/24,0,IF(K137-X$12&lt;14/24,3,6))+MIN(MAX(20,J137),80)*0.5,IF(K137-K136&lt;8/24,0,IF(K137-K136&lt;14/24,3,6))))</f>
        <v>---</v>
      </c>
      <c r="V136" s="160" t="str">
        <f>IF(AND(T136="---",U136="---"),"---",IF(T136&lt;&gt;"---",T136,0)+IF(U136&lt;&gt;"---",U136,0))</f>
        <v>---</v>
      </c>
      <c r="W136" s="82">
        <f>IF(OR(B136="---",D137="bitte auswählen",I136="bitte auswählen",AND(H136="",Q136="",OR(K136=0,K137=0))),0,1)</f>
        <v>0</v>
      </c>
      <c r="X136" s="81">
        <f>IF(AND(B136="---",D137="bitte auswählen",I136="bitte auswählen"),0,IF(OR(B136="---",D136="bitte auswählen",I136="bitte auswählen",AND(H136="",Q136="",OR(K136=0,K137=0))),1,0))</f>
        <v>0</v>
      </c>
      <c r="Y136" s="80">
        <f>IF(Y137=I$16,IF(D136&lt;&gt;Tabelle4!C$4,0,1),1)</f>
        <v>1</v>
      </c>
      <c r="Z136" s="81">
        <f>IF(Y137=I$16,IF(D136&lt;&gt;Tabelle4!C$4,1,0),0)</f>
        <v>0</v>
      </c>
      <c r="AA136" s="89">
        <f>IF(C136="",1,IF(K$9="bitte angeben",0,IF(OR(C136&lt;EDATE(K$9,-6),K$9&lt;C136),0,1)))</f>
        <v>1</v>
      </c>
      <c r="AB136" s="90">
        <f>IF(C136="",0,IF(K$9="bitte angeben",1,IF(OR(C136&lt;EDATE(K$9,-6),K$9&lt;C136),1,0)))</f>
        <v>0</v>
      </c>
      <c r="AC136" s="3">
        <f>IF(OR(VLOOKUP(D137,Tabelle4!K$1:L$6,2,FALSE)=I$16,VLOOKUP(D137,Tabelle4!K$1:L$6,2,FALSE)=VLOOKUP($D$5,Tabelle3!$A$2:$H$100,3,FALSE)),0,1)</f>
        <v>1</v>
      </c>
    </row>
    <row r="137" spans="1:29" ht="10.5" customHeight="1" thickBot="1" x14ac:dyDescent="0.25">
      <c r="A137" s="163"/>
      <c r="B137" s="165"/>
      <c r="C137" s="167"/>
      <c r="D137" s="164" t="s">
        <v>22</v>
      </c>
      <c r="E137" s="164"/>
      <c r="F137" s="164"/>
      <c r="G137" s="268" t="s">
        <v>22</v>
      </c>
      <c r="H137" s="269"/>
      <c r="I137" s="97"/>
      <c r="J137" s="98"/>
      <c r="K137" s="84"/>
      <c r="L137" s="149"/>
      <c r="M137" s="85" t="str">
        <f>IF(M136="","","€ je km")</f>
        <v/>
      </c>
      <c r="N137" s="86"/>
      <c r="O137" s="158"/>
      <c r="P137" s="159"/>
      <c r="Q137" s="87"/>
      <c r="R137" s="88"/>
      <c r="S137" s="157"/>
      <c r="T137" s="155"/>
      <c r="U137" s="151"/>
      <c r="V137" s="161"/>
      <c r="W137" s="82"/>
      <c r="X137" s="81"/>
      <c r="Y137" s="81">
        <f>VLOOKUP(D137,Tabelle4!K$1:L$5,2,FALSE)</f>
        <v>0</v>
      </c>
      <c r="Z137" s="81"/>
      <c r="AA137" s="82"/>
      <c r="AB137" s="82"/>
    </row>
    <row r="138" spans="1:29" ht="10.5" customHeight="1" x14ac:dyDescent="0.2">
      <c r="A138" s="163">
        <v>58</v>
      </c>
      <c r="B138" s="165" t="str">
        <f>IF(C138="","---",(IF(WEEKDAY(C138,2)=1,"Mo",(IF(WEEKDAY(C138,2)=2,"Di",(IF(WEEKDAY(C138,2)=3,"Mi",(IF(WEEKDAY(C138,2)=4,"Do",(IF(WEEKDAY(C138,2)=5,"Fr",(IF(WEEKDAY(C138,2)=6,"Sa","So")))))))))))))</f>
        <v>---</v>
      </c>
      <c r="C138" s="166"/>
      <c r="D138" s="168" t="s">
        <v>22</v>
      </c>
      <c r="E138" s="168"/>
      <c r="F138" s="168"/>
      <c r="G138" s="112" t="s">
        <v>121</v>
      </c>
      <c r="H138" s="113" t="str">
        <f>IF(AND(D138=Tabelle4!C$2,D139=Tabelle4!K$2),F$9,IF(AND(D138=Tabelle4!C$4,D139=Tabelle4!K$2),F$10,IF(AND(D138=Tabelle4!C$2,D139=Tabelle4!K$4),F$11,IF(AND(D138=Tabelle4!C$4,D139=Tabelle4!K$4),F$12,IF(AND(D138=Tabelle4!C$5,D139=Tabelle4!K$2),F$13,IF(OR(D138=Tabelle4!C$6,D139=Tabelle4!K$5),"bitte angeben",IF(OR(AND(D138=Tabelle4!C$2,D139=Tabelle4!K$3),AND(D139=Tabelle4!C$2,D138=Tabelle4!K$3)),"keine Abrechn.","wird ausgefüllt")))))))</f>
        <v>wird ausgefüllt</v>
      </c>
      <c r="I138" s="152" t="s">
        <v>22</v>
      </c>
      <c r="J138" s="153"/>
      <c r="K138" s="111"/>
      <c r="L138" s="148" t="str">
        <f>IF(OR(H138="bitte angeben",H138="wird ausgefüllt",H138="keine Abrechn."),"",IF(G139="hin und zurück",ROUNDUP(2*IF(Y138=0,IF(OR(D138=Tabelle4!C$4,D139=Tabelle4!K$5),H138,MIN(F$10,H138)),H138),0),IF(OR(G139="nur hin",G139="nur zurück"),ROUNDUP(IF(Y138=0,IF(OR(D138=Tabelle4!C$4,D139=Tabelle4!K$5),H138,MIN(F$10,H138)),H138),0),"")))</f>
        <v/>
      </c>
      <c r="M138" s="83" t="str">
        <f>IF(OR(G138=Tabelle4!A$12,G138=Tabelle4!A$13,G138=Tabelle4!A$16),"",IF(G138=Tabelle4!A$14,0.01, IF(G138=Tabelle4!A$15,IF(O$16="ja",0.125,0.08),0)))</f>
        <v/>
      </c>
      <c r="N138" s="170"/>
      <c r="O138" s="171"/>
      <c r="P138" s="172"/>
      <c r="Q138" s="91"/>
      <c r="R138" s="92"/>
      <c r="S138" s="156" t="str">
        <f>IF(X138=1,"1","")&amp;IF(Z138=1,"2","")&amp;IF(AB138=1,"3","")</f>
        <v/>
      </c>
      <c r="T138" s="154" t="str">
        <f>IF(W138=0,"---",(IF(AND(L138&lt;&gt;"",M138&lt;&gt;""),M138,0)*IF(N139="m",L138-O139,IF(L138&lt;&gt;"",L138,0))+ IF(OR(N139="", N139="m"),0,IF(AND(O139&lt;=L138,N138&lt;&gt;""),O139,0)*0.01*N139)
+R138*0.5)*W138*AA138*IF($A$15="Die obigen Angaben in den Zeilen 6 bis 11 sind noch unvollständig",0,1))</f>
        <v>---</v>
      </c>
      <c r="U138" s="150" t="str">
        <f>IF(OR(B138="---",D138="bitte auswählen",D139="bitte auswählen",I138="bitte auswählen"),"---",IF($A$16="Die obigen Angaben in den Zeilen 6 bis 11 sind noch unvollständig",0,1)*AA138*AC138*W138*IF(AND(K138&lt;&gt;"",K139&lt;&gt;""),1,0)*IF(I139=Tabelle4!D$14,IF(X$11-K138&lt;8/24,0,IF(X$11-K138&lt;14/24,3,6))+IF(K139-X$12&lt;8/24,0,IF(K139-X$12&lt;14/24,3,6))+MIN(MAX(20,J139),80)*0.5,IF(K139-K138&lt;8/24,0,IF(K139-K138&lt;14/24,3,6))))</f>
        <v>---</v>
      </c>
      <c r="V138" s="160" t="str">
        <f>IF(AND(T138="---",U138="---"),"---",IF(T138&lt;&gt;"---",T138,0)+IF(U138&lt;&gt;"---",U138,0))</f>
        <v>---</v>
      </c>
      <c r="W138" s="82">
        <f>IF(OR(B138="---",D139="bitte auswählen",I138="bitte auswählen",AND(H138="",Q138="",OR(K138=0,K139=0))),0,1)</f>
        <v>0</v>
      </c>
      <c r="X138" s="81">
        <f>IF(AND(B138="---",D139="bitte auswählen",I138="bitte auswählen"),0,IF(OR(B138="---",D138="bitte auswählen",I138="bitte auswählen",AND(H138="",Q138="",OR(K138=0,K139=0))),1,0))</f>
        <v>0</v>
      </c>
      <c r="Y138" s="80">
        <f>IF(Y139=I$16,IF(D138&lt;&gt;Tabelle4!C$4,0,1),1)</f>
        <v>1</v>
      </c>
      <c r="Z138" s="81">
        <f>IF(Y139=I$16,IF(D138&lt;&gt;Tabelle4!C$4,1,0),0)</f>
        <v>0</v>
      </c>
      <c r="AA138" s="89">
        <f>IF(C138="",1,IF(K$9="bitte angeben",0,IF(OR(C138&lt;EDATE(K$9,-6),K$9&lt;C138),0,1)))</f>
        <v>1</v>
      </c>
      <c r="AB138" s="90">
        <f>IF(C138="",0,IF(K$9="bitte angeben",1,IF(OR(C138&lt;EDATE(K$9,-6),K$9&lt;C138),1,0)))</f>
        <v>0</v>
      </c>
      <c r="AC138" s="3">
        <f>IF(OR(VLOOKUP(D139,Tabelle4!K$1:L$6,2,FALSE)=I$16,VLOOKUP(D139,Tabelle4!K$1:L$6,2,FALSE)=VLOOKUP($D$5,Tabelle3!$A$2:$H$100,3,FALSE)),0,1)</f>
        <v>1</v>
      </c>
    </row>
    <row r="139" spans="1:29" ht="10.5" customHeight="1" thickBot="1" x14ac:dyDescent="0.25">
      <c r="A139" s="163"/>
      <c r="B139" s="165"/>
      <c r="C139" s="167"/>
      <c r="D139" s="164" t="s">
        <v>22</v>
      </c>
      <c r="E139" s="164"/>
      <c r="F139" s="164"/>
      <c r="G139" s="268" t="s">
        <v>22</v>
      </c>
      <c r="H139" s="269"/>
      <c r="I139" s="97"/>
      <c r="J139" s="98"/>
      <c r="K139" s="84"/>
      <c r="L139" s="149"/>
      <c r="M139" s="85" t="str">
        <f>IF(M138="","","€ je km")</f>
        <v/>
      </c>
      <c r="N139" s="86"/>
      <c r="O139" s="158"/>
      <c r="P139" s="159"/>
      <c r="Q139" s="87"/>
      <c r="R139" s="88"/>
      <c r="S139" s="157"/>
      <c r="T139" s="155"/>
      <c r="U139" s="151"/>
      <c r="V139" s="161"/>
      <c r="W139" s="82"/>
      <c r="X139" s="81"/>
      <c r="Y139" s="81">
        <f>VLOOKUP(D139,Tabelle4!K$1:L$5,2,FALSE)</f>
        <v>0</v>
      </c>
      <c r="Z139" s="81"/>
      <c r="AA139" s="82"/>
      <c r="AB139" s="82"/>
    </row>
    <row r="140" spans="1:29" ht="10.5" customHeight="1" x14ac:dyDescent="0.2">
      <c r="A140" s="163">
        <v>59</v>
      </c>
      <c r="B140" s="165" t="str">
        <f>IF(C140="","---",(IF(WEEKDAY(C140,2)=1,"Mo",(IF(WEEKDAY(C140,2)=2,"Di",(IF(WEEKDAY(C140,2)=3,"Mi",(IF(WEEKDAY(C140,2)=4,"Do",(IF(WEEKDAY(C140,2)=5,"Fr",(IF(WEEKDAY(C140,2)=6,"Sa","So")))))))))))))</f>
        <v>---</v>
      </c>
      <c r="C140" s="166"/>
      <c r="D140" s="168" t="s">
        <v>22</v>
      </c>
      <c r="E140" s="168"/>
      <c r="F140" s="168"/>
      <c r="G140" s="112" t="s">
        <v>121</v>
      </c>
      <c r="H140" s="113" t="str">
        <f>IF(AND(D140=Tabelle4!C$2,D141=Tabelle4!K$2),F$9,IF(AND(D140=Tabelle4!C$4,D141=Tabelle4!K$2),F$10,IF(AND(D140=Tabelle4!C$2,D141=Tabelle4!K$4),F$11,IF(AND(D140=Tabelle4!C$4,D141=Tabelle4!K$4),F$12,IF(AND(D140=Tabelle4!C$5,D141=Tabelle4!K$2),F$13,IF(OR(D140=Tabelle4!C$6,D141=Tabelle4!K$5),"bitte angeben",IF(OR(AND(D140=Tabelle4!C$2,D141=Tabelle4!K$3),AND(D141=Tabelle4!C$2,D140=Tabelle4!K$3)),"keine Abrechn.","wird ausgefüllt")))))))</f>
        <v>wird ausgefüllt</v>
      </c>
      <c r="I140" s="152" t="s">
        <v>22</v>
      </c>
      <c r="J140" s="153"/>
      <c r="K140" s="111"/>
      <c r="L140" s="148" t="str">
        <f>IF(OR(H140="bitte angeben",H140="wird ausgefüllt",H140="keine Abrechn."),"",IF(G141="hin und zurück",ROUNDUP(2*IF(Y140=0,IF(OR(D140=Tabelle4!C$4,D141=Tabelle4!K$5),H140,MIN(F$10,H140)),H140),0),IF(OR(G141="nur hin",G141="nur zurück"),ROUNDUP(IF(Y140=0,IF(OR(D140=Tabelle4!C$4,D141=Tabelle4!K$5),H140,MIN(F$10,H140)),H140),0),"")))</f>
        <v/>
      </c>
      <c r="M140" s="83" t="str">
        <f>IF(OR(G140=Tabelle4!A$12,G140=Tabelle4!A$13,G140=Tabelle4!A$16),"",IF(G140=Tabelle4!A$14,0.01, IF(G140=Tabelle4!A$15,IF(O$16="ja",0.125,0.08),0)))</f>
        <v/>
      </c>
      <c r="N140" s="170"/>
      <c r="O140" s="171"/>
      <c r="P140" s="172"/>
      <c r="Q140" s="91"/>
      <c r="R140" s="92"/>
      <c r="S140" s="156" t="str">
        <f>IF(X140=1,"1","")&amp;IF(Z140=1,"2","")&amp;IF(AB140=1,"3","")</f>
        <v/>
      </c>
      <c r="T140" s="154" t="str">
        <f>IF(W140=0,"---",(IF(AND(L140&lt;&gt;"",M140&lt;&gt;""),M140,0)*IF(N141="m",L140-O141,IF(L140&lt;&gt;"",L140,0))+ IF(OR(N141="", N141="m"),0,IF(AND(O141&lt;=L140,N140&lt;&gt;""),O141,0)*0.01*N141)
+R140*0.5)*W140*AA140*IF($A$15="Die obigen Angaben in den Zeilen 6 bis 11 sind noch unvollständig",0,1))</f>
        <v>---</v>
      </c>
      <c r="U140" s="150" t="str">
        <f>IF(OR(B140="---",D140="bitte auswählen",D141="bitte auswählen",I140="bitte auswählen"),"---",IF($A$16="Die obigen Angaben in den Zeilen 6 bis 11 sind noch unvollständig",0,1)*AA140*AC140*W140*IF(AND(K140&lt;&gt;"",K141&lt;&gt;""),1,0)*IF(I141=Tabelle4!D$14,IF(X$11-K140&lt;8/24,0,IF(X$11-K140&lt;14/24,3,6))+IF(K141-X$12&lt;8/24,0,IF(K141-X$12&lt;14/24,3,6))+MIN(MAX(20,J141),80)*0.5,IF(K141-K140&lt;8/24,0,IF(K141-K140&lt;14/24,3,6))))</f>
        <v>---</v>
      </c>
      <c r="V140" s="160" t="str">
        <f>IF(AND(T140="---",U140="---"),"---",IF(T140&lt;&gt;"---",T140,0)+IF(U140&lt;&gt;"---",U140,0))</f>
        <v>---</v>
      </c>
      <c r="W140" s="82">
        <f>IF(OR(B140="---",D141="bitte auswählen",I140="bitte auswählen",AND(H140="",Q140="",OR(K140=0,K141=0))),0,1)</f>
        <v>0</v>
      </c>
      <c r="X140" s="81">
        <f>IF(AND(B140="---",D141="bitte auswählen",I140="bitte auswählen"),0,IF(OR(B140="---",D140="bitte auswählen",I140="bitte auswählen",AND(H140="",Q140="",OR(K140=0,K141=0))),1,0))</f>
        <v>0</v>
      </c>
      <c r="Y140" s="80">
        <f>IF(Y141=I$16,IF(D140&lt;&gt;Tabelle4!C$4,0,1),1)</f>
        <v>1</v>
      </c>
      <c r="Z140" s="81">
        <f>IF(Y141=I$16,IF(D140&lt;&gt;Tabelle4!C$4,1,0),0)</f>
        <v>0</v>
      </c>
      <c r="AA140" s="89">
        <f>IF(C140="",1,IF(K$9="bitte angeben",0,IF(OR(C140&lt;EDATE(K$9,-6),K$9&lt;C140),0,1)))</f>
        <v>1</v>
      </c>
      <c r="AB140" s="90">
        <f>IF(C140="",0,IF(K$9="bitte angeben",1,IF(OR(C140&lt;EDATE(K$9,-6),K$9&lt;C140),1,0)))</f>
        <v>0</v>
      </c>
      <c r="AC140" s="3">
        <f>IF(OR(VLOOKUP(D141,Tabelle4!K$1:L$6,2,FALSE)=I$16,VLOOKUP(D141,Tabelle4!K$1:L$6,2,FALSE)=VLOOKUP($D$5,Tabelle3!$A$2:$H$100,3,FALSE)),0,1)</f>
        <v>1</v>
      </c>
    </row>
    <row r="141" spans="1:29" ht="10.5" customHeight="1" thickBot="1" x14ac:dyDescent="0.25">
      <c r="A141" s="163"/>
      <c r="B141" s="165"/>
      <c r="C141" s="167"/>
      <c r="D141" s="164" t="s">
        <v>22</v>
      </c>
      <c r="E141" s="164"/>
      <c r="F141" s="164"/>
      <c r="G141" s="268" t="s">
        <v>22</v>
      </c>
      <c r="H141" s="269"/>
      <c r="I141" s="97"/>
      <c r="J141" s="98"/>
      <c r="K141" s="84"/>
      <c r="L141" s="149"/>
      <c r="M141" s="85" t="str">
        <f>IF(M140="","","€ je km")</f>
        <v/>
      </c>
      <c r="N141" s="86"/>
      <c r="O141" s="158"/>
      <c r="P141" s="159"/>
      <c r="Q141" s="87"/>
      <c r="R141" s="88"/>
      <c r="S141" s="157"/>
      <c r="T141" s="155"/>
      <c r="U141" s="151"/>
      <c r="V141" s="161"/>
      <c r="W141" s="82"/>
      <c r="X141" s="81"/>
      <c r="Y141" s="81">
        <f>VLOOKUP(D141,Tabelle4!K$1:L$5,2,FALSE)</f>
        <v>0</v>
      </c>
      <c r="Z141" s="81"/>
      <c r="AA141" s="82"/>
      <c r="AB141" s="82"/>
    </row>
    <row r="142" spans="1:29" ht="10.5" customHeight="1" x14ac:dyDescent="0.2">
      <c r="A142" s="163">
        <v>60</v>
      </c>
      <c r="B142" s="165" t="str">
        <f>IF(C142="","---",(IF(WEEKDAY(C142,2)=1,"Mo",(IF(WEEKDAY(C142,2)=2,"Di",(IF(WEEKDAY(C142,2)=3,"Mi",(IF(WEEKDAY(C142,2)=4,"Do",(IF(WEEKDAY(C142,2)=5,"Fr",(IF(WEEKDAY(C142,2)=6,"Sa","So")))))))))))))</f>
        <v>---</v>
      </c>
      <c r="C142" s="166"/>
      <c r="D142" s="168" t="s">
        <v>22</v>
      </c>
      <c r="E142" s="168"/>
      <c r="F142" s="168"/>
      <c r="G142" s="112" t="s">
        <v>121</v>
      </c>
      <c r="H142" s="113" t="str">
        <f>IF(AND(D142=Tabelle4!C$2,D143=Tabelle4!K$2),F$9,IF(AND(D142=Tabelle4!C$4,D143=Tabelle4!K$2),F$10,IF(AND(D142=Tabelle4!C$2,D143=Tabelle4!K$4),F$11,IF(AND(D142=Tabelle4!C$4,D143=Tabelle4!K$4),F$12,IF(AND(D142=Tabelle4!C$5,D143=Tabelle4!K$2),F$13,IF(OR(D142=Tabelle4!C$6,D143=Tabelle4!K$5),"bitte angeben",IF(OR(AND(D142=Tabelle4!C$2,D143=Tabelle4!K$3),AND(D143=Tabelle4!C$2,D142=Tabelle4!K$3)),"keine Abrechn.","wird ausgefüllt")))))))</f>
        <v>wird ausgefüllt</v>
      </c>
      <c r="I142" s="152" t="s">
        <v>22</v>
      </c>
      <c r="J142" s="153"/>
      <c r="K142" s="111"/>
      <c r="L142" s="148" t="str">
        <f>IF(OR(H142="bitte angeben",H142="wird ausgefüllt",H142="keine Abrechn."),"",IF(G143="hin und zurück",ROUNDUP(2*IF(Y142=0,IF(OR(D142=Tabelle4!C$4,D143=Tabelle4!K$5),H142,MIN(F$10,H142)),H142),0),IF(OR(G143="nur hin",G143="nur zurück"),ROUNDUP(IF(Y142=0,IF(OR(D142=Tabelle4!C$4,D143=Tabelle4!K$5),H142,MIN(F$10,H142)),H142),0),"")))</f>
        <v/>
      </c>
      <c r="M142" s="83" t="str">
        <f>IF(OR(G142=Tabelle4!A$12,G142=Tabelle4!A$13,G142=Tabelle4!A$16),"",IF(G142=Tabelle4!A$14,0.01, IF(G142=Tabelle4!A$15,IF(O$16="ja",0.125,0.08),0)))</f>
        <v/>
      </c>
      <c r="N142" s="170"/>
      <c r="O142" s="171"/>
      <c r="P142" s="172"/>
      <c r="Q142" s="91"/>
      <c r="R142" s="92"/>
      <c r="S142" s="156" t="str">
        <f>IF(X142=1,"1","")&amp;IF(Z142=1,"2","")&amp;IF(AB142=1,"3","")</f>
        <v/>
      </c>
      <c r="T142" s="154" t="str">
        <f>IF(W142=0,"---",(IF(AND(L142&lt;&gt;"",M142&lt;&gt;""),M142,0)*IF(N143="m",L142-O143,IF(L142&lt;&gt;"",L142,0))+ IF(OR(N143="", N143="m"),0,IF(AND(O143&lt;=L142,N142&lt;&gt;""),O143,0)*0.01*N143)
+R142*0.5)*W142*AA142*IF($A$15="Die obigen Angaben in den Zeilen 6 bis 11 sind noch unvollständig",0,1))</f>
        <v>---</v>
      </c>
      <c r="U142" s="150" t="str">
        <f>IF(OR(B142="---",D142="bitte auswählen",D143="bitte auswählen",I142="bitte auswählen"),"---",IF($A$16="Die obigen Angaben in den Zeilen 6 bis 11 sind noch unvollständig",0,1)*AA142*AC142*W142*IF(AND(K142&lt;&gt;"",K143&lt;&gt;""),1,0)*IF(I143=Tabelle4!D$14,IF(X$11-K142&lt;8/24,0,IF(X$11-K142&lt;14/24,3,6))+IF(K143-X$12&lt;8/24,0,IF(K143-X$12&lt;14/24,3,6))+MIN(MAX(20,J143),80)*0.5,IF(K143-K142&lt;8/24,0,IF(K143-K142&lt;14/24,3,6))))</f>
        <v>---</v>
      </c>
      <c r="V142" s="160" t="str">
        <f>IF(AND(T142="---",U142="---"),"---",IF(T142&lt;&gt;"---",T142,0)+IF(U142&lt;&gt;"---",U142,0))</f>
        <v>---</v>
      </c>
      <c r="W142" s="82">
        <f>IF(OR(B142="---",D143="bitte auswählen",I142="bitte auswählen",AND(H142="",Q142="",OR(K142=0,K143=0))),0,1)</f>
        <v>0</v>
      </c>
      <c r="X142" s="81">
        <f>IF(AND(B142="---",D143="bitte auswählen",I142="bitte auswählen"),0,IF(OR(B142="---",D142="bitte auswählen",I142="bitte auswählen",AND(H142="",Q142="",OR(K142=0,K143=0))),1,0))</f>
        <v>0</v>
      </c>
      <c r="Y142" s="80">
        <f>IF(Y143=I$16,IF(D142&lt;&gt;Tabelle4!C$4,0,1),1)</f>
        <v>1</v>
      </c>
      <c r="Z142" s="81">
        <f>IF(Y143=I$16,IF(D142&lt;&gt;Tabelle4!C$4,1,0),0)</f>
        <v>0</v>
      </c>
      <c r="AA142" s="89">
        <f>IF(C142="",1,IF(K$9="bitte angeben",0,IF(OR(C142&lt;EDATE(K$9,-6),K$9&lt;C142),0,1)))</f>
        <v>1</v>
      </c>
      <c r="AB142" s="90">
        <f>IF(C142="",0,IF(K$9="bitte angeben",1,IF(OR(C142&lt;EDATE(K$9,-6),K$9&lt;C142),1,0)))</f>
        <v>0</v>
      </c>
      <c r="AC142" s="3">
        <f>IF(OR(VLOOKUP(D143,Tabelle4!K$1:L$6,2,FALSE)=I$16,VLOOKUP(D143,Tabelle4!K$1:L$6,2,FALSE)=VLOOKUP($D$5,Tabelle3!$A$2:$H$100,3,FALSE)),0,1)</f>
        <v>1</v>
      </c>
    </row>
    <row r="143" spans="1:29" ht="10.5" customHeight="1" thickBot="1" x14ac:dyDescent="0.25">
      <c r="A143" s="188"/>
      <c r="B143" s="183"/>
      <c r="C143" s="167"/>
      <c r="D143" s="164" t="s">
        <v>22</v>
      </c>
      <c r="E143" s="164"/>
      <c r="F143" s="164"/>
      <c r="G143" s="268" t="s">
        <v>22</v>
      </c>
      <c r="H143" s="269"/>
      <c r="I143" s="97"/>
      <c r="J143" s="98"/>
      <c r="K143" s="84"/>
      <c r="L143" s="149"/>
      <c r="M143" s="85" t="str">
        <f>IF(M142="","","€ je km")</f>
        <v/>
      </c>
      <c r="N143" s="86"/>
      <c r="O143" s="158"/>
      <c r="P143" s="159"/>
      <c r="Q143" s="87"/>
      <c r="R143" s="88"/>
      <c r="S143" s="157"/>
      <c r="T143" s="155"/>
      <c r="U143" s="151"/>
      <c r="V143" s="161"/>
      <c r="W143" s="82"/>
      <c r="X143" s="81"/>
      <c r="Y143" s="81">
        <f>VLOOKUP(D143,Tabelle4!K$1:L$5,2,FALSE)</f>
        <v>0</v>
      </c>
      <c r="Z143" s="81"/>
      <c r="AA143" s="82"/>
      <c r="AB143" s="82"/>
    </row>
    <row r="144" spans="1:29" ht="13.5" thickBot="1" x14ac:dyDescent="0.25">
      <c r="A144" s="11"/>
      <c r="B144" s="12"/>
      <c r="C144" s="13"/>
      <c r="D144" s="13"/>
      <c r="E144" s="13"/>
      <c r="F144" s="13"/>
      <c r="G144" s="13"/>
      <c r="H144" s="13"/>
      <c r="I144" s="173" t="s">
        <v>9</v>
      </c>
      <c r="J144" s="174"/>
      <c r="K144" s="175"/>
      <c r="L144" s="14">
        <f>SUM(L24:L143)</f>
        <v>0</v>
      </c>
      <c r="M144" s="15"/>
      <c r="N144" s="15"/>
      <c r="O144" s="15"/>
      <c r="P144" s="15"/>
      <c r="Q144" s="59">
        <f>COUNTIF(Q24:R143,"f")+COUNTIF(Q24:R143,"a")</f>
        <v>0</v>
      </c>
      <c r="R144" s="15"/>
      <c r="S144" s="15"/>
      <c r="T144" s="176" t="s">
        <v>1</v>
      </c>
      <c r="U144" s="177"/>
      <c r="V144" s="18">
        <f>SUM(V24:V143)</f>
        <v>0</v>
      </c>
      <c r="Y144" s="80"/>
      <c r="Z144" s="81"/>
      <c r="AB144" s="29"/>
    </row>
    <row r="145" spans="8:28" x14ac:dyDescent="0.2">
      <c r="H145" s="10"/>
      <c r="I145" s="9"/>
      <c r="J145" s="79"/>
      <c r="Y145" s="81"/>
      <c r="Z145" s="81"/>
    </row>
    <row r="146" spans="8:28" x14ac:dyDescent="0.2">
      <c r="Y146" s="80"/>
      <c r="Z146" s="81"/>
      <c r="AB146" s="29"/>
    </row>
    <row r="147" spans="8:28" x14ac:dyDescent="0.2">
      <c r="Y147" s="81"/>
      <c r="Z147" s="81"/>
    </row>
    <row r="148" spans="8:28" x14ac:dyDescent="0.2">
      <c r="Y148" s="80"/>
      <c r="Z148" s="81"/>
      <c r="AB148" s="29"/>
    </row>
    <row r="149" spans="8:28" x14ac:dyDescent="0.2">
      <c r="Y149" s="81"/>
      <c r="Z149" s="81"/>
    </row>
    <row r="150" spans="8:28" x14ac:dyDescent="0.2">
      <c r="Y150" s="80"/>
      <c r="Z150" s="81"/>
      <c r="AB150" s="29"/>
    </row>
    <row r="151" spans="8:28" x14ac:dyDescent="0.2">
      <c r="Y151" s="81"/>
      <c r="Z151" s="81"/>
    </row>
    <row r="152" spans="8:28" x14ac:dyDescent="0.2">
      <c r="Y152" s="80"/>
      <c r="Z152" s="81"/>
      <c r="AB152" s="29"/>
    </row>
    <row r="153" spans="8:28" x14ac:dyDescent="0.2">
      <c r="Y153" s="81"/>
      <c r="Z153" s="81"/>
    </row>
    <row r="154" spans="8:28" x14ac:dyDescent="0.2">
      <c r="Y154" s="80"/>
      <c r="Z154" s="81"/>
      <c r="AB154" s="29"/>
    </row>
    <row r="155" spans="8:28" x14ac:dyDescent="0.2">
      <c r="Y155" s="81"/>
      <c r="Z155" s="81"/>
    </row>
    <row r="156" spans="8:28" x14ac:dyDescent="0.2">
      <c r="AB156" s="29"/>
    </row>
    <row r="158" spans="8:28" x14ac:dyDescent="0.2">
      <c r="AB158" s="29"/>
    </row>
    <row r="159" spans="8:28" x14ac:dyDescent="0.2">
      <c r="AB159" s="29"/>
    </row>
  </sheetData>
  <sheetProtection selectLockedCells="1"/>
  <dataConsolidate/>
  <mergeCells count="930">
    <mergeCell ref="G141:H141"/>
    <mergeCell ref="G143:H143"/>
    <mergeCell ref="G119:H119"/>
    <mergeCell ref="G121:H121"/>
    <mergeCell ref="G123:H123"/>
    <mergeCell ref="G125:H125"/>
    <mergeCell ref="G127:H127"/>
    <mergeCell ref="G129:H129"/>
    <mergeCell ref="G131:H131"/>
    <mergeCell ref="G133:H133"/>
    <mergeCell ref="G135:H135"/>
    <mergeCell ref="G101:H101"/>
    <mergeCell ref="G103:H103"/>
    <mergeCell ref="G105:H105"/>
    <mergeCell ref="G107:H107"/>
    <mergeCell ref="G109:H109"/>
    <mergeCell ref="G111:H111"/>
    <mergeCell ref="G113:H113"/>
    <mergeCell ref="G115:H115"/>
    <mergeCell ref="G117:H117"/>
    <mergeCell ref="G83:H83"/>
    <mergeCell ref="G85:H85"/>
    <mergeCell ref="G87:H87"/>
    <mergeCell ref="G89:H89"/>
    <mergeCell ref="G91:H91"/>
    <mergeCell ref="G93:H93"/>
    <mergeCell ref="G95:H95"/>
    <mergeCell ref="G97:H97"/>
    <mergeCell ref="G99:H99"/>
    <mergeCell ref="G65:H65"/>
    <mergeCell ref="G67:H67"/>
    <mergeCell ref="G69:H69"/>
    <mergeCell ref="G71:H71"/>
    <mergeCell ref="G73:H73"/>
    <mergeCell ref="G75:H75"/>
    <mergeCell ref="G77:H77"/>
    <mergeCell ref="G79:H79"/>
    <mergeCell ref="G81:H81"/>
    <mergeCell ref="G47:H47"/>
    <mergeCell ref="G49:H49"/>
    <mergeCell ref="G51:H51"/>
    <mergeCell ref="G53:H53"/>
    <mergeCell ref="G55:H55"/>
    <mergeCell ref="G57:H57"/>
    <mergeCell ref="G59:H59"/>
    <mergeCell ref="G61:H61"/>
    <mergeCell ref="G63:H63"/>
    <mergeCell ref="G29:H29"/>
    <mergeCell ref="G31:H31"/>
    <mergeCell ref="G33:H33"/>
    <mergeCell ref="G35:H35"/>
    <mergeCell ref="G37:H37"/>
    <mergeCell ref="G39:H39"/>
    <mergeCell ref="G41:H41"/>
    <mergeCell ref="G43:H43"/>
    <mergeCell ref="G45:H45"/>
    <mergeCell ref="I102:J102"/>
    <mergeCell ref="I104:J104"/>
    <mergeCell ref="I106:J106"/>
    <mergeCell ref="I108:J108"/>
    <mergeCell ref="I110:J110"/>
    <mergeCell ref="I112:J112"/>
    <mergeCell ref="I114:J114"/>
    <mergeCell ref="I140:J140"/>
    <mergeCell ref="I142:J142"/>
    <mergeCell ref="I116:J116"/>
    <mergeCell ref="I118:J118"/>
    <mergeCell ref="I120:J120"/>
    <mergeCell ref="I122:J122"/>
    <mergeCell ref="I124:J124"/>
    <mergeCell ref="I126:J126"/>
    <mergeCell ref="I128:J128"/>
    <mergeCell ref="I130:J130"/>
    <mergeCell ref="I132:J132"/>
    <mergeCell ref="I84:J84"/>
    <mergeCell ref="I86:J86"/>
    <mergeCell ref="I88:J88"/>
    <mergeCell ref="I90:J90"/>
    <mergeCell ref="I92:J92"/>
    <mergeCell ref="I94:J94"/>
    <mergeCell ref="I96:J96"/>
    <mergeCell ref="I98:J98"/>
    <mergeCell ref="I100:J100"/>
    <mergeCell ref="I60:J60"/>
    <mergeCell ref="I62:J62"/>
    <mergeCell ref="I64:J64"/>
    <mergeCell ref="I66:J66"/>
    <mergeCell ref="I68:J68"/>
    <mergeCell ref="I70:J70"/>
    <mergeCell ref="I72:J72"/>
    <mergeCell ref="I80:J80"/>
    <mergeCell ref="I82:J82"/>
    <mergeCell ref="I42:J42"/>
    <mergeCell ref="I44:J44"/>
    <mergeCell ref="I46:J46"/>
    <mergeCell ref="I48:J48"/>
    <mergeCell ref="I50:J50"/>
    <mergeCell ref="I52:J52"/>
    <mergeCell ref="I54:J54"/>
    <mergeCell ref="I56:J56"/>
    <mergeCell ref="I58:J58"/>
    <mergeCell ref="I5:J5"/>
    <mergeCell ref="I6:J6"/>
    <mergeCell ref="I7:J7"/>
    <mergeCell ref="I9:J9"/>
    <mergeCell ref="I10:J10"/>
    <mergeCell ref="I11:J11"/>
    <mergeCell ref="I15:J15"/>
    <mergeCell ref="I16:J16"/>
    <mergeCell ref="A17:J17"/>
    <mergeCell ref="I12:V13"/>
    <mergeCell ref="G15:H15"/>
    <mergeCell ref="G16:H16"/>
    <mergeCell ref="U48:U49"/>
    <mergeCell ref="V48:V49"/>
    <mergeCell ref="U54:U55"/>
    <mergeCell ref="V54:V55"/>
    <mergeCell ref="U44:U45"/>
    <mergeCell ref="V44:V45"/>
    <mergeCell ref="S38:S39"/>
    <mergeCell ref="V40:V41"/>
    <mergeCell ref="T44:T45"/>
    <mergeCell ref="S48:S49"/>
    <mergeCell ref="S40:S41"/>
    <mergeCell ref="T40:T41"/>
    <mergeCell ref="T42:T43"/>
    <mergeCell ref="U42:U43"/>
    <mergeCell ref="V42:V43"/>
    <mergeCell ref="V38:V39"/>
    <mergeCell ref="N58:P58"/>
    <mergeCell ref="O59:P59"/>
    <mergeCell ref="N56:P56"/>
    <mergeCell ref="O57:P57"/>
    <mergeCell ref="S34:S35"/>
    <mergeCell ref="O83:P83"/>
    <mergeCell ref="N60:P60"/>
    <mergeCell ref="O61:P61"/>
    <mergeCell ref="N62:P62"/>
    <mergeCell ref="O63:P63"/>
    <mergeCell ref="N64:P64"/>
    <mergeCell ref="O65:P65"/>
    <mergeCell ref="O45:P45"/>
    <mergeCell ref="N80:P80"/>
    <mergeCell ref="S44:S45"/>
    <mergeCell ref="S46:S47"/>
    <mergeCell ref="S36:S37"/>
    <mergeCell ref="O143:P143"/>
    <mergeCell ref="N120:P120"/>
    <mergeCell ref="O121:P121"/>
    <mergeCell ref="N122:P122"/>
    <mergeCell ref="O123:P123"/>
    <mergeCell ref="N124:P124"/>
    <mergeCell ref="O125:P125"/>
    <mergeCell ref="N126:P126"/>
    <mergeCell ref="O127:P127"/>
    <mergeCell ref="N128:P128"/>
    <mergeCell ref="W9:X9"/>
    <mergeCell ref="W14:X14"/>
    <mergeCell ref="W15:X15"/>
    <mergeCell ref="T21:T23"/>
    <mergeCell ref="D24:F24"/>
    <mergeCell ref="D25:F25"/>
    <mergeCell ref="O15:S15"/>
    <mergeCell ref="O16:S16"/>
    <mergeCell ref="N24:P24"/>
    <mergeCell ref="O25:P25"/>
    <mergeCell ref="N21:P21"/>
    <mergeCell ref="N22:P22"/>
    <mergeCell ref="N23:P23"/>
    <mergeCell ref="K17:V20"/>
    <mergeCell ref="W17:X23"/>
    <mergeCell ref="Q11:V11"/>
    <mergeCell ref="A11:E11"/>
    <mergeCell ref="A12:E12"/>
    <mergeCell ref="A13:E13"/>
    <mergeCell ref="A16:C16"/>
    <mergeCell ref="E16:F16"/>
    <mergeCell ref="K11:L11"/>
    <mergeCell ref="M11:N11"/>
    <mergeCell ref="O11:P11"/>
    <mergeCell ref="Y17:Z23"/>
    <mergeCell ref="AA17:AB23"/>
    <mergeCell ref="N26:P26"/>
    <mergeCell ref="O27:P27"/>
    <mergeCell ref="U21:U23"/>
    <mergeCell ref="S24:S25"/>
    <mergeCell ref="V26:V27"/>
    <mergeCell ref="A26:A27"/>
    <mergeCell ref="A18:J18"/>
    <mergeCell ref="A19:J19"/>
    <mergeCell ref="A20:J20"/>
    <mergeCell ref="I22:J22"/>
    <mergeCell ref="I24:J24"/>
    <mergeCell ref="I26:J26"/>
    <mergeCell ref="G23:H23"/>
    <mergeCell ref="H21:H22"/>
    <mergeCell ref="G21:G22"/>
    <mergeCell ref="G25:H25"/>
    <mergeCell ref="G27:H27"/>
    <mergeCell ref="V30:V31"/>
    <mergeCell ref="N30:P30"/>
    <mergeCell ref="N32:P32"/>
    <mergeCell ref="O33:P33"/>
    <mergeCell ref="T30:T31"/>
    <mergeCell ref="T32:T33"/>
    <mergeCell ref="U32:U33"/>
    <mergeCell ref="V32:V33"/>
    <mergeCell ref="A21:A23"/>
    <mergeCell ref="D22:F22"/>
    <mergeCell ref="D23:F23"/>
    <mergeCell ref="A24:A25"/>
    <mergeCell ref="C21:C23"/>
    <mergeCell ref="I28:J28"/>
    <mergeCell ref="Q21:R21"/>
    <mergeCell ref="Q22:R23"/>
    <mergeCell ref="T28:T29"/>
    <mergeCell ref="U28:U29"/>
    <mergeCell ref="V28:V29"/>
    <mergeCell ref="T26:T27"/>
    <mergeCell ref="V24:V25"/>
    <mergeCell ref="O29:P29"/>
    <mergeCell ref="V21:V23"/>
    <mergeCell ref="C28:C29"/>
    <mergeCell ref="V136:V137"/>
    <mergeCell ref="D137:F137"/>
    <mergeCell ref="T142:T143"/>
    <mergeCell ref="U142:U143"/>
    <mergeCell ref="C122:C123"/>
    <mergeCell ref="D122:F122"/>
    <mergeCell ref="L122:L123"/>
    <mergeCell ref="D123:F123"/>
    <mergeCell ref="C142:C143"/>
    <mergeCell ref="D142:F142"/>
    <mergeCell ref="L142:L143"/>
    <mergeCell ref="D143:F143"/>
    <mergeCell ref="T138:T139"/>
    <mergeCell ref="U138:U139"/>
    <mergeCell ref="S138:S139"/>
    <mergeCell ref="N138:P138"/>
    <mergeCell ref="O139:P139"/>
    <mergeCell ref="T136:T137"/>
    <mergeCell ref="U136:U137"/>
    <mergeCell ref="N136:P136"/>
    <mergeCell ref="O137:P137"/>
    <mergeCell ref="O133:P133"/>
    <mergeCell ref="N134:P134"/>
    <mergeCell ref="N142:P142"/>
    <mergeCell ref="S128:S129"/>
    <mergeCell ref="O129:P129"/>
    <mergeCell ref="N130:P130"/>
    <mergeCell ref="O131:P131"/>
    <mergeCell ref="N132:P132"/>
    <mergeCell ref="O135:P135"/>
    <mergeCell ref="S130:S131"/>
    <mergeCell ref="D135:F135"/>
    <mergeCell ref="S134:S135"/>
    <mergeCell ref="I134:J134"/>
    <mergeCell ref="D83:F83"/>
    <mergeCell ref="S52:S53"/>
    <mergeCell ref="U102:U103"/>
    <mergeCell ref="S54:S55"/>
    <mergeCell ref="S86:S87"/>
    <mergeCell ref="S88:S89"/>
    <mergeCell ref="S42:S43"/>
    <mergeCell ref="N40:P40"/>
    <mergeCell ref="O41:P41"/>
    <mergeCell ref="N42:P42"/>
    <mergeCell ref="O43:P43"/>
    <mergeCell ref="N44:P44"/>
    <mergeCell ref="N84:P84"/>
    <mergeCell ref="O85:P85"/>
    <mergeCell ref="T100:T101"/>
    <mergeCell ref="T102:T103"/>
    <mergeCell ref="S100:S101"/>
    <mergeCell ref="L48:L49"/>
    <mergeCell ref="U88:U89"/>
    <mergeCell ref="L44:L45"/>
    <mergeCell ref="N46:P46"/>
    <mergeCell ref="O47:P47"/>
    <mergeCell ref="O49:P49"/>
    <mergeCell ref="N50:P50"/>
    <mergeCell ref="B134:B135"/>
    <mergeCell ref="C134:C135"/>
    <mergeCell ref="D134:F134"/>
    <mergeCell ref="L134:L135"/>
    <mergeCell ref="A138:A139"/>
    <mergeCell ref="B138:B139"/>
    <mergeCell ref="C138:C139"/>
    <mergeCell ref="D138:F138"/>
    <mergeCell ref="L138:L139"/>
    <mergeCell ref="D139:F139"/>
    <mergeCell ref="A136:A137"/>
    <mergeCell ref="B136:B137"/>
    <mergeCell ref="C136:C137"/>
    <mergeCell ref="D136:F136"/>
    <mergeCell ref="L136:L137"/>
    <mergeCell ref="I136:J136"/>
    <mergeCell ref="I138:J138"/>
    <mergeCell ref="G137:H137"/>
    <mergeCell ref="G139:H139"/>
    <mergeCell ref="B108:B109"/>
    <mergeCell ref="C126:C127"/>
    <mergeCell ref="D126:F126"/>
    <mergeCell ref="L126:L127"/>
    <mergeCell ref="D131:F131"/>
    <mergeCell ref="A122:A123"/>
    <mergeCell ref="B122:B123"/>
    <mergeCell ref="A124:A125"/>
    <mergeCell ref="B124:B125"/>
    <mergeCell ref="C124:C125"/>
    <mergeCell ref="D124:F124"/>
    <mergeCell ref="L124:L125"/>
    <mergeCell ref="L120:L121"/>
    <mergeCell ref="D125:F125"/>
    <mergeCell ref="A130:A131"/>
    <mergeCell ref="B130:B131"/>
    <mergeCell ref="C130:C131"/>
    <mergeCell ref="A126:A127"/>
    <mergeCell ref="B126:B127"/>
    <mergeCell ref="B116:B117"/>
    <mergeCell ref="C116:C117"/>
    <mergeCell ref="C108:C109"/>
    <mergeCell ref="L108:L109"/>
    <mergeCell ref="D129:F129"/>
    <mergeCell ref="A2:F2"/>
    <mergeCell ref="D7:F7"/>
    <mergeCell ref="D8:F8"/>
    <mergeCell ref="D14:F14"/>
    <mergeCell ref="A120:A121"/>
    <mergeCell ref="B120:B121"/>
    <mergeCell ref="C120:C121"/>
    <mergeCell ref="D120:F120"/>
    <mergeCell ref="D54:F54"/>
    <mergeCell ref="D55:F55"/>
    <mergeCell ref="D56:F56"/>
    <mergeCell ref="D57:F57"/>
    <mergeCell ref="D58:F58"/>
    <mergeCell ref="D59:F59"/>
    <mergeCell ref="D60:F60"/>
    <mergeCell ref="D61:F61"/>
    <mergeCell ref="A114:A115"/>
    <mergeCell ref="B114:B115"/>
    <mergeCell ref="C114:C115"/>
    <mergeCell ref="A112:A113"/>
    <mergeCell ref="B112:B113"/>
    <mergeCell ref="C112:C113"/>
    <mergeCell ref="A8:C8"/>
    <mergeCell ref="A14:C14"/>
    <mergeCell ref="A1:O1"/>
    <mergeCell ref="P1:V1"/>
    <mergeCell ref="L24:L25"/>
    <mergeCell ref="T24:T25"/>
    <mergeCell ref="S21:S23"/>
    <mergeCell ref="T15:T16"/>
    <mergeCell ref="L30:L31"/>
    <mergeCell ref="T38:T39"/>
    <mergeCell ref="A128:A129"/>
    <mergeCell ref="B128:B129"/>
    <mergeCell ref="C128:C129"/>
    <mergeCell ref="D86:F86"/>
    <mergeCell ref="D87:F87"/>
    <mergeCell ref="D88:F88"/>
    <mergeCell ref="D89:F89"/>
    <mergeCell ref="D90:F90"/>
    <mergeCell ref="D91:F91"/>
    <mergeCell ref="D92:F92"/>
    <mergeCell ref="D93:F93"/>
    <mergeCell ref="D94:F94"/>
    <mergeCell ref="A118:A119"/>
    <mergeCell ref="B118:B119"/>
    <mergeCell ref="C118:C119"/>
    <mergeCell ref="A116:A117"/>
    <mergeCell ref="A4:C4"/>
    <mergeCell ref="V15:V16"/>
    <mergeCell ref="I8:M8"/>
    <mergeCell ref="P6:U8"/>
    <mergeCell ref="P3:U5"/>
    <mergeCell ref="A3:E3"/>
    <mergeCell ref="A6:C6"/>
    <mergeCell ref="U15:U16"/>
    <mergeCell ref="D6:F6"/>
    <mergeCell ref="D5:F5"/>
    <mergeCell ref="I3:M4"/>
    <mergeCell ref="I14:V14"/>
    <mergeCell ref="K15:N15"/>
    <mergeCell ref="K16:N16"/>
    <mergeCell ref="N3:O4"/>
    <mergeCell ref="N8:O8"/>
    <mergeCell ref="A9:E9"/>
    <mergeCell ref="A10:E10"/>
    <mergeCell ref="K10:N10"/>
    <mergeCell ref="K5:N5"/>
    <mergeCell ref="K6:N6"/>
    <mergeCell ref="K7:N7"/>
    <mergeCell ref="K9:N9"/>
    <mergeCell ref="P9:U9"/>
    <mergeCell ref="A140:A141"/>
    <mergeCell ref="B140:B141"/>
    <mergeCell ref="C140:C141"/>
    <mergeCell ref="L140:L141"/>
    <mergeCell ref="T140:T141"/>
    <mergeCell ref="U140:U141"/>
    <mergeCell ref="U116:U117"/>
    <mergeCell ref="A110:A111"/>
    <mergeCell ref="B110:B111"/>
    <mergeCell ref="C110:C111"/>
    <mergeCell ref="L110:L111"/>
    <mergeCell ref="T110:T111"/>
    <mergeCell ref="U110:U111"/>
    <mergeCell ref="U130:U131"/>
    <mergeCell ref="U126:U127"/>
    <mergeCell ref="O117:P117"/>
    <mergeCell ref="T112:T113"/>
    <mergeCell ref="S112:S113"/>
    <mergeCell ref="A132:A133"/>
    <mergeCell ref="B132:B133"/>
    <mergeCell ref="C132:C133"/>
    <mergeCell ref="D132:F132"/>
    <mergeCell ref="L132:L133"/>
    <mergeCell ref="A134:A135"/>
    <mergeCell ref="A106:A107"/>
    <mergeCell ref="B106:B107"/>
    <mergeCell ref="C106:C107"/>
    <mergeCell ref="L106:L107"/>
    <mergeCell ref="A15:F15"/>
    <mergeCell ref="A7:C7"/>
    <mergeCell ref="L130:L131"/>
    <mergeCell ref="T130:T131"/>
    <mergeCell ref="D127:F127"/>
    <mergeCell ref="S126:S127"/>
    <mergeCell ref="N118:P118"/>
    <mergeCell ref="O119:P119"/>
    <mergeCell ref="D114:F114"/>
    <mergeCell ref="D115:F115"/>
    <mergeCell ref="D116:F116"/>
    <mergeCell ref="D117:F117"/>
    <mergeCell ref="N112:P112"/>
    <mergeCell ref="O113:P113"/>
    <mergeCell ref="N114:P114"/>
    <mergeCell ref="O115:P115"/>
    <mergeCell ref="L116:L117"/>
    <mergeCell ref="L114:L115"/>
    <mergeCell ref="N116:P116"/>
    <mergeCell ref="A108:A109"/>
    <mergeCell ref="U100:U101"/>
    <mergeCell ref="V100:V101"/>
    <mergeCell ref="S50:S51"/>
    <mergeCell ref="S60:S61"/>
    <mergeCell ref="V80:V81"/>
    <mergeCell ref="T60:T61"/>
    <mergeCell ref="U60:U61"/>
    <mergeCell ref="T52:T53"/>
    <mergeCell ref="U50:U51"/>
    <mergeCell ref="U52:U53"/>
    <mergeCell ref="V88:V89"/>
    <mergeCell ref="V58:V59"/>
    <mergeCell ref="S56:S57"/>
    <mergeCell ref="S58:S59"/>
    <mergeCell ref="U56:U57"/>
    <mergeCell ref="V56:V57"/>
    <mergeCell ref="T58:T59"/>
    <mergeCell ref="U58:U59"/>
    <mergeCell ref="T54:T55"/>
    <mergeCell ref="V60:V61"/>
    <mergeCell ref="T50:T51"/>
    <mergeCell ref="V52:V53"/>
    <mergeCell ref="D110:F110"/>
    <mergeCell ref="S120:S121"/>
    <mergeCell ref="T120:T121"/>
    <mergeCell ref="D111:F111"/>
    <mergeCell ref="S124:S125"/>
    <mergeCell ref="V86:V87"/>
    <mergeCell ref="T86:T87"/>
    <mergeCell ref="U86:U87"/>
    <mergeCell ref="U104:U105"/>
    <mergeCell ref="V104:V105"/>
    <mergeCell ref="V108:V109"/>
    <mergeCell ref="T98:T99"/>
    <mergeCell ref="U98:U99"/>
    <mergeCell ref="V98:V99"/>
    <mergeCell ref="S98:S99"/>
    <mergeCell ref="T88:T89"/>
    <mergeCell ref="S122:S123"/>
    <mergeCell ref="V122:V123"/>
    <mergeCell ref="U120:U121"/>
    <mergeCell ref="V120:V121"/>
    <mergeCell ref="T114:T115"/>
    <mergeCell ref="U114:U115"/>
    <mergeCell ref="V114:V115"/>
    <mergeCell ref="S104:S105"/>
    <mergeCell ref="A98:A99"/>
    <mergeCell ref="B98:B99"/>
    <mergeCell ref="C98:C99"/>
    <mergeCell ref="L98:L99"/>
    <mergeCell ref="D98:F98"/>
    <mergeCell ref="D99:F99"/>
    <mergeCell ref="N98:P98"/>
    <mergeCell ref="O99:P99"/>
    <mergeCell ref="A104:A105"/>
    <mergeCell ref="B104:B105"/>
    <mergeCell ref="C104:C105"/>
    <mergeCell ref="L104:L105"/>
    <mergeCell ref="A102:A103"/>
    <mergeCell ref="B102:B103"/>
    <mergeCell ref="A100:A101"/>
    <mergeCell ref="B100:B101"/>
    <mergeCell ref="C100:C101"/>
    <mergeCell ref="L100:L101"/>
    <mergeCell ref="D100:F100"/>
    <mergeCell ref="D101:F101"/>
    <mergeCell ref="C102:C103"/>
    <mergeCell ref="D102:F102"/>
    <mergeCell ref="L102:L103"/>
    <mergeCell ref="D103:F103"/>
    <mergeCell ref="A96:A97"/>
    <mergeCell ref="B96:B97"/>
    <mergeCell ref="C96:C97"/>
    <mergeCell ref="L96:L97"/>
    <mergeCell ref="T96:T97"/>
    <mergeCell ref="U96:U97"/>
    <mergeCell ref="V96:V97"/>
    <mergeCell ref="D96:F96"/>
    <mergeCell ref="D97:F97"/>
    <mergeCell ref="S96:S97"/>
    <mergeCell ref="N96:P96"/>
    <mergeCell ref="O97:P97"/>
    <mergeCell ref="A94:A95"/>
    <mergeCell ref="B94:B95"/>
    <mergeCell ref="C94:C95"/>
    <mergeCell ref="L94:L95"/>
    <mergeCell ref="T94:T95"/>
    <mergeCell ref="U94:U95"/>
    <mergeCell ref="V94:V95"/>
    <mergeCell ref="D95:F95"/>
    <mergeCell ref="S94:S95"/>
    <mergeCell ref="N94:P94"/>
    <mergeCell ref="O95:P95"/>
    <mergeCell ref="A92:A93"/>
    <mergeCell ref="B92:B93"/>
    <mergeCell ref="C92:C93"/>
    <mergeCell ref="L92:L93"/>
    <mergeCell ref="T92:T93"/>
    <mergeCell ref="U92:U93"/>
    <mergeCell ref="V92:V93"/>
    <mergeCell ref="S92:S93"/>
    <mergeCell ref="N92:P92"/>
    <mergeCell ref="O93:P93"/>
    <mergeCell ref="A90:A91"/>
    <mergeCell ref="B90:B91"/>
    <mergeCell ref="C90:C91"/>
    <mergeCell ref="L90:L91"/>
    <mergeCell ref="T90:T91"/>
    <mergeCell ref="U90:U91"/>
    <mergeCell ref="V90:V91"/>
    <mergeCell ref="S90:S91"/>
    <mergeCell ref="N90:P90"/>
    <mergeCell ref="O91:P91"/>
    <mergeCell ref="A88:A89"/>
    <mergeCell ref="B88:B89"/>
    <mergeCell ref="C88:C89"/>
    <mergeCell ref="L88:L89"/>
    <mergeCell ref="A86:A87"/>
    <mergeCell ref="B86:B87"/>
    <mergeCell ref="C86:C87"/>
    <mergeCell ref="L86:L87"/>
    <mergeCell ref="O89:P89"/>
    <mergeCell ref="N86:P86"/>
    <mergeCell ref="O87:P87"/>
    <mergeCell ref="N88:P88"/>
    <mergeCell ref="A84:A85"/>
    <mergeCell ref="U84:U85"/>
    <mergeCell ref="A80:A81"/>
    <mergeCell ref="B80:B81"/>
    <mergeCell ref="C80:C81"/>
    <mergeCell ref="L80:L81"/>
    <mergeCell ref="T80:T81"/>
    <mergeCell ref="U80:U81"/>
    <mergeCell ref="A82:A83"/>
    <mergeCell ref="B82:B83"/>
    <mergeCell ref="D80:F80"/>
    <mergeCell ref="D81:F81"/>
    <mergeCell ref="S80:S81"/>
    <mergeCell ref="B84:B85"/>
    <mergeCell ref="C84:C85"/>
    <mergeCell ref="L84:L85"/>
    <mergeCell ref="S84:S85"/>
    <mergeCell ref="T84:T85"/>
    <mergeCell ref="D84:F84"/>
    <mergeCell ref="D85:F85"/>
    <mergeCell ref="C82:C83"/>
    <mergeCell ref="D82:F82"/>
    <mergeCell ref="O81:P81"/>
    <mergeCell ref="N82:P82"/>
    <mergeCell ref="A78:A79"/>
    <mergeCell ref="B78:B79"/>
    <mergeCell ref="C78:C79"/>
    <mergeCell ref="L78:L79"/>
    <mergeCell ref="T78:T79"/>
    <mergeCell ref="U78:U79"/>
    <mergeCell ref="V78:V79"/>
    <mergeCell ref="D78:F78"/>
    <mergeCell ref="D79:F79"/>
    <mergeCell ref="S78:S79"/>
    <mergeCell ref="N78:P78"/>
    <mergeCell ref="O79:P79"/>
    <mergeCell ref="I78:J78"/>
    <mergeCell ref="A76:A77"/>
    <mergeCell ref="B76:B77"/>
    <mergeCell ref="C76:C77"/>
    <mergeCell ref="L76:L77"/>
    <mergeCell ref="T76:T77"/>
    <mergeCell ref="U76:U77"/>
    <mergeCell ref="V76:V77"/>
    <mergeCell ref="D76:F76"/>
    <mergeCell ref="D77:F77"/>
    <mergeCell ref="S76:S77"/>
    <mergeCell ref="N76:P76"/>
    <mergeCell ref="O77:P77"/>
    <mergeCell ref="I76:J76"/>
    <mergeCell ref="A74:A75"/>
    <mergeCell ref="B74:B75"/>
    <mergeCell ref="C74:C75"/>
    <mergeCell ref="L74:L75"/>
    <mergeCell ref="T74:T75"/>
    <mergeCell ref="U74:U75"/>
    <mergeCell ref="V74:V75"/>
    <mergeCell ref="D74:F74"/>
    <mergeCell ref="D75:F75"/>
    <mergeCell ref="S74:S75"/>
    <mergeCell ref="N74:P74"/>
    <mergeCell ref="O75:P75"/>
    <mergeCell ref="I74:J74"/>
    <mergeCell ref="A72:A73"/>
    <mergeCell ref="B72:B73"/>
    <mergeCell ref="C72:C73"/>
    <mergeCell ref="L72:L73"/>
    <mergeCell ref="T72:T73"/>
    <mergeCell ref="U72:U73"/>
    <mergeCell ref="V72:V73"/>
    <mergeCell ref="D72:F72"/>
    <mergeCell ref="D73:F73"/>
    <mergeCell ref="S72:S73"/>
    <mergeCell ref="N72:P72"/>
    <mergeCell ref="O73:P73"/>
    <mergeCell ref="A70:A71"/>
    <mergeCell ref="B70:B71"/>
    <mergeCell ref="C70:C71"/>
    <mergeCell ref="L70:L71"/>
    <mergeCell ref="T70:T71"/>
    <mergeCell ref="U70:U71"/>
    <mergeCell ref="V70:V71"/>
    <mergeCell ref="D70:F70"/>
    <mergeCell ref="D71:F71"/>
    <mergeCell ref="S70:S71"/>
    <mergeCell ref="N70:P70"/>
    <mergeCell ref="O71:P71"/>
    <mergeCell ref="A68:A69"/>
    <mergeCell ref="B68:B69"/>
    <mergeCell ref="C68:C69"/>
    <mergeCell ref="L68:L69"/>
    <mergeCell ref="T68:T69"/>
    <mergeCell ref="U68:U69"/>
    <mergeCell ref="V68:V69"/>
    <mergeCell ref="D68:F68"/>
    <mergeCell ref="D69:F69"/>
    <mergeCell ref="S68:S69"/>
    <mergeCell ref="N68:P68"/>
    <mergeCell ref="O69:P69"/>
    <mergeCell ref="A66:A67"/>
    <mergeCell ref="B66:B67"/>
    <mergeCell ref="C66:C67"/>
    <mergeCell ref="L66:L67"/>
    <mergeCell ref="T66:T67"/>
    <mergeCell ref="U66:U67"/>
    <mergeCell ref="V66:V67"/>
    <mergeCell ref="D66:F66"/>
    <mergeCell ref="D67:F67"/>
    <mergeCell ref="S66:S67"/>
    <mergeCell ref="N66:P66"/>
    <mergeCell ref="O67:P67"/>
    <mergeCell ref="A50:A51"/>
    <mergeCell ref="A52:A53"/>
    <mergeCell ref="N38:P38"/>
    <mergeCell ref="O39:P39"/>
    <mergeCell ref="O35:P35"/>
    <mergeCell ref="N36:P36"/>
    <mergeCell ref="O37:P37"/>
    <mergeCell ref="O51:P51"/>
    <mergeCell ref="N52:P52"/>
    <mergeCell ref="C46:C47"/>
    <mergeCell ref="B46:B47"/>
    <mergeCell ref="D46:F46"/>
    <mergeCell ref="D47:F47"/>
    <mergeCell ref="D48:F48"/>
    <mergeCell ref="D49:F49"/>
    <mergeCell ref="D53:F53"/>
    <mergeCell ref="A42:A43"/>
    <mergeCell ref="D45:F45"/>
    <mergeCell ref="N48:P48"/>
    <mergeCell ref="A34:A35"/>
    <mergeCell ref="N34:P34"/>
    <mergeCell ref="C48:C49"/>
    <mergeCell ref="B50:B51"/>
    <mergeCell ref="D36:F36"/>
    <mergeCell ref="A142:A143"/>
    <mergeCell ref="A56:A57"/>
    <mergeCell ref="B56:B57"/>
    <mergeCell ref="C56:C57"/>
    <mergeCell ref="L56:L57"/>
    <mergeCell ref="A60:A61"/>
    <mergeCell ref="B60:B61"/>
    <mergeCell ref="C60:C61"/>
    <mergeCell ref="L60:L61"/>
    <mergeCell ref="A64:A65"/>
    <mergeCell ref="B64:B65"/>
    <mergeCell ref="C64:C65"/>
    <mergeCell ref="D64:F64"/>
    <mergeCell ref="D65:F65"/>
    <mergeCell ref="L112:L113"/>
    <mergeCell ref="C62:C63"/>
    <mergeCell ref="D62:F62"/>
    <mergeCell ref="D63:F63"/>
    <mergeCell ref="D112:F112"/>
    <mergeCell ref="D113:F113"/>
    <mergeCell ref="D106:F106"/>
    <mergeCell ref="A62:A63"/>
    <mergeCell ref="B62:B63"/>
    <mergeCell ref="A58:A59"/>
    <mergeCell ref="B54:B55"/>
    <mergeCell ref="L54:L55"/>
    <mergeCell ref="A36:A37"/>
    <mergeCell ref="A38:A39"/>
    <mergeCell ref="D26:F26"/>
    <mergeCell ref="L32:L33"/>
    <mergeCell ref="D35:F35"/>
    <mergeCell ref="B38:B39"/>
    <mergeCell ref="C38:C39"/>
    <mergeCell ref="L38:L39"/>
    <mergeCell ref="B36:B37"/>
    <mergeCell ref="C36:C37"/>
    <mergeCell ref="D37:F37"/>
    <mergeCell ref="D38:F38"/>
    <mergeCell ref="D32:F32"/>
    <mergeCell ref="D33:F33"/>
    <mergeCell ref="D34:F34"/>
    <mergeCell ref="B34:B35"/>
    <mergeCell ref="C34:C35"/>
    <mergeCell ref="B32:B33"/>
    <mergeCell ref="L34:L35"/>
    <mergeCell ref="L36:L37"/>
    <mergeCell ref="B52:B53"/>
    <mergeCell ref="A48:A49"/>
    <mergeCell ref="B142:B143"/>
    <mergeCell ref="C54:C55"/>
    <mergeCell ref="B48:B49"/>
    <mergeCell ref="U26:U27"/>
    <mergeCell ref="S28:S29"/>
    <mergeCell ref="L21:L23"/>
    <mergeCell ref="S26:S27"/>
    <mergeCell ref="U24:U25"/>
    <mergeCell ref="D27:F27"/>
    <mergeCell ref="C24:C25"/>
    <mergeCell ref="D28:F28"/>
    <mergeCell ref="D29:F29"/>
    <mergeCell ref="U106:U107"/>
    <mergeCell ref="D107:F107"/>
    <mergeCell ref="S106:S107"/>
    <mergeCell ref="N106:P106"/>
    <mergeCell ref="O107:P107"/>
    <mergeCell ref="U108:U109"/>
    <mergeCell ref="D108:F108"/>
    <mergeCell ref="D109:F109"/>
    <mergeCell ref="S108:S109"/>
    <mergeCell ref="N108:P108"/>
    <mergeCell ref="O109:P109"/>
    <mergeCell ref="T106:T107"/>
    <mergeCell ref="S142:S143"/>
    <mergeCell ref="B21:B23"/>
    <mergeCell ref="B26:B27"/>
    <mergeCell ref="B24:B25"/>
    <mergeCell ref="C26:C27"/>
    <mergeCell ref="L26:L27"/>
    <mergeCell ref="M21:M23"/>
    <mergeCell ref="N28:P28"/>
    <mergeCell ref="C58:C59"/>
    <mergeCell ref="L58:L59"/>
    <mergeCell ref="N100:P100"/>
    <mergeCell ref="O101:P101"/>
    <mergeCell ref="N102:P102"/>
    <mergeCell ref="O103:P103"/>
    <mergeCell ref="D104:F104"/>
    <mergeCell ref="D105:F105"/>
    <mergeCell ref="N110:P110"/>
    <mergeCell ref="O111:P111"/>
    <mergeCell ref="B58:B59"/>
    <mergeCell ref="D51:F51"/>
    <mergeCell ref="D52:F52"/>
    <mergeCell ref="D39:F39"/>
    <mergeCell ref="C32:C33"/>
    <mergeCell ref="L42:L43"/>
    <mergeCell ref="I144:K144"/>
    <mergeCell ref="T144:U144"/>
    <mergeCell ref="L82:L83"/>
    <mergeCell ref="N104:P104"/>
    <mergeCell ref="O105:P105"/>
    <mergeCell ref="V140:V141"/>
    <mergeCell ref="V110:V111"/>
    <mergeCell ref="S110:S111"/>
    <mergeCell ref="S114:S115"/>
    <mergeCell ref="U112:U113"/>
    <mergeCell ref="V112:V113"/>
    <mergeCell ref="T116:T117"/>
    <mergeCell ref="S116:S117"/>
    <mergeCell ref="V116:V117"/>
    <mergeCell ref="T108:T109"/>
    <mergeCell ref="T104:T105"/>
    <mergeCell ref="S140:S141"/>
    <mergeCell ref="N140:P140"/>
    <mergeCell ref="O141:P141"/>
    <mergeCell ref="T118:T119"/>
    <mergeCell ref="U118:U119"/>
    <mergeCell ref="V118:V119"/>
    <mergeCell ref="S118:S119"/>
    <mergeCell ref="L118:L119"/>
    <mergeCell ref="V142:V143"/>
    <mergeCell ref="S62:S63"/>
    <mergeCell ref="V62:V63"/>
    <mergeCell ref="S82:S83"/>
    <mergeCell ref="V82:V83"/>
    <mergeCell ref="S102:S103"/>
    <mergeCell ref="V102:V103"/>
    <mergeCell ref="L62:L63"/>
    <mergeCell ref="D140:F140"/>
    <mergeCell ref="D141:F141"/>
    <mergeCell ref="D118:F118"/>
    <mergeCell ref="D119:F119"/>
    <mergeCell ref="D121:F121"/>
    <mergeCell ref="D130:F130"/>
    <mergeCell ref="V138:V139"/>
    <mergeCell ref="S136:S137"/>
    <mergeCell ref="D133:F133"/>
    <mergeCell ref="V134:V135"/>
    <mergeCell ref="S132:S133"/>
    <mergeCell ref="D128:F128"/>
    <mergeCell ref="L128:L129"/>
    <mergeCell ref="T128:T129"/>
    <mergeCell ref="V124:V125"/>
    <mergeCell ref="V126:V127"/>
    <mergeCell ref="A46:A47"/>
    <mergeCell ref="V50:V51"/>
    <mergeCell ref="U64:U65"/>
    <mergeCell ref="V64:V65"/>
    <mergeCell ref="V84:V85"/>
    <mergeCell ref="U62:U63"/>
    <mergeCell ref="U82:U83"/>
    <mergeCell ref="T56:T57"/>
    <mergeCell ref="O53:P53"/>
    <mergeCell ref="N54:P54"/>
    <mergeCell ref="O55:P55"/>
    <mergeCell ref="L64:L65"/>
    <mergeCell ref="T64:T65"/>
    <mergeCell ref="S64:S65"/>
    <mergeCell ref="T62:T63"/>
    <mergeCell ref="T82:T83"/>
    <mergeCell ref="C50:C51"/>
    <mergeCell ref="L50:L51"/>
    <mergeCell ref="T48:T49"/>
    <mergeCell ref="L52:L53"/>
    <mergeCell ref="C52:C53"/>
    <mergeCell ref="D50:F50"/>
    <mergeCell ref="A54:A55"/>
    <mergeCell ref="L46:L47"/>
    <mergeCell ref="V36:V37"/>
    <mergeCell ref="V46:V47"/>
    <mergeCell ref="U46:U47"/>
    <mergeCell ref="T46:T47"/>
    <mergeCell ref="U40:U41"/>
    <mergeCell ref="U36:U37"/>
    <mergeCell ref="U34:U35"/>
    <mergeCell ref="T34:T35"/>
    <mergeCell ref="U38:U39"/>
    <mergeCell ref="V34:V35"/>
    <mergeCell ref="A28:A29"/>
    <mergeCell ref="A30:A31"/>
    <mergeCell ref="A32:A33"/>
    <mergeCell ref="D31:F31"/>
    <mergeCell ref="B30:B31"/>
    <mergeCell ref="C30:C31"/>
    <mergeCell ref="D30:F30"/>
    <mergeCell ref="B28:B29"/>
    <mergeCell ref="A44:A45"/>
    <mergeCell ref="B42:B43"/>
    <mergeCell ref="C42:C43"/>
    <mergeCell ref="B40:B41"/>
    <mergeCell ref="C40:C41"/>
    <mergeCell ref="D40:F40"/>
    <mergeCell ref="D41:F41"/>
    <mergeCell ref="D42:F42"/>
    <mergeCell ref="D43:F43"/>
    <mergeCell ref="D44:F44"/>
    <mergeCell ref="B44:B45"/>
    <mergeCell ref="C44:C45"/>
    <mergeCell ref="A40:A41"/>
    <mergeCell ref="U134:U135"/>
    <mergeCell ref="T132:T133"/>
    <mergeCell ref="U132:U133"/>
    <mergeCell ref="T134:T135"/>
    <mergeCell ref="T122:T123"/>
    <mergeCell ref="U122:U123"/>
    <mergeCell ref="V106:V107"/>
    <mergeCell ref="T126:T127"/>
    <mergeCell ref="T124:T125"/>
    <mergeCell ref="U124:U125"/>
    <mergeCell ref="V132:V133"/>
    <mergeCell ref="U128:U129"/>
    <mergeCell ref="V128:V129"/>
    <mergeCell ref="V130:V131"/>
    <mergeCell ref="L28:L29"/>
    <mergeCell ref="U30:U31"/>
    <mergeCell ref="I30:J30"/>
    <mergeCell ref="I32:J32"/>
    <mergeCell ref="I34:J34"/>
    <mergeCell ref="I36:J36"/>
    <mergeCell ref="I38:J38"/>
    <mergeCell ref="L40:L41"/>
    <mergeCell ref="T36:T37"/>
    <mergeCell ref="S30:S31"/>
    <mergeCell ref="S32:S33"/>
    <mergeCell ref="O31:P31"/>
    <mergeCell ref="I40:J40"/>
  </mergeCells>
  <phoneticPr fontId="0" type="noConversion"/>
  <conditionalFormatting sqref="V3:V6 O5:O6 W9:X10 W13:X14 W11:W12">
    <cfRule type="cellIs" dxfId="1527" priority="26157" operator="equal">
      <formula>"bitte angeben"</formula>
    </cfRule>
  </conditionalFormatting>
  <conditionalFormatting sqref="O9:O10">
    <cfRule type="cellIs" dxfId="1526" priority="26060" operator="equal">
      <formula>"bitte angeben"</formula>
    </cfRule>
  </conditionalFormatting>
  <conditionalFormatting sqref="K17">
    <cfRule type="cellIs" dxfId="1525" priority="24822" operator="equal">
      <formula>"Bemerkungen:"</formula>
    </cfRule>
  </conditionalFormatting>
  <conditionalFormatting sqref="V15">
    <cfRule type="cellIs" dxfId="1524" priority="23534" operator="greaterThan">
      <formula>$K$9</formula>
    </cfRule>
    <cfRule type="cellIs" dxfId="1523" priority="23535" operator="lessThan">
      <formula>EDATE($K$9,-6)</formula>
    </cfRule>
  </conditionalFormatting>
  <conditionalFormatting sqref="D14:E14">
    <cfRule type="cellIs" dxfId="1522" priority="16834" operator="equal">
      <formula>"bitte angeben"</formula>
    </cfRule>
  </conditionalFormatting>
  <conditionalFormatting sqref="K9">
    <cfRule type="cellIs" dxfId="1521" priority="16768" operator="equal">
      <formula>"bitte angeben"</formula>
    </cfRule>
  </conditionalFormatting>
  <conditionalFormatting sqref="K5:K7">
    <cfRule type="cellIs" dxfId="1520" priority="16767" operator="equal">
      <formula>"bitte angeben"</formula>
    </cfRule>
  </conditionalFormatting>
  <conditionalFormatting sqref="D5">
    <cfRule type="cellIs" dxfId="1519" priority="14819" operator="equal">
      <formula>"bitte auswählen"</formula>
    </cfRule>
  </conditionalFormatting>
  <conditionalFormatting sqref="D6:E6">
    <cfRule type="cellIs" dxfId="1518" priority="14816" operator="equal">
      <formula>"bitte auswählen"</formula>
    </cfRule>
  </conditionalFormatting>
  <conditionalFormatting sqref="D6:E6">
    <cfRule type="cellIs" dxfId="1517" priority="14815" operator="equal">
      <formula>"bitte Straße und Hausnummer angeben"</formula>
    </cfRule>
  </conditionalFormatting>
  <conditionalFormatting sqref="D7:F7">
    <cfRule type="cellIs" dxfId="1516" priority="14812" operator="equal">
      <formula>"bitte angeben"</formula>
    </cfRule>
  </conditionalFormatting>
  <conditionalFormatting sqref="U15">
    <cfRule type="cellIs" dxfId="1515" priority="12451" operator="greaterThan">
      <formula>$K$9</formula>
    </cfRule>
    <cfRule type="cellIs" dxfId="1514" priority="12452" operator="lessThan">
      <formula>EDATE($K$9,-6)</formula>
    </cfRule>
  </conditionalFormatting>
  <conditionalFormatting sqref="I3:M4">
    <cfRule type="cellIs" dxfId="1513" priority="10280" operator="equal">
      <formula>"Bitte Belege für sonstige Kosten (Spalten O/P) einreichen."</formula>
    </cfRule>
  </conditionalFormatting>
  <conditionalFormatting sqref="N3">
    <cfRule type="cellIs" dxfId="1512" priority="9078" operator="equal">
      <formula>"bitte angeben"</formula>
    </cfRule>
  </conditionalFormatting>
  <conditionalFormatting sqref="N3:O4">
    <cfRule type="cellIs" dxfId="1511" priority="9077" operator="equal">
      <formula>"Belege fehlen"</formula>
    </cfRule>
  </conditionalFormatting>
  <conditionalFormatting sqref="H12">
    <cfRule type="cellIs" dxfId="1510" priority="5977" operator="equal">
      <formula>"geprüft, siehe Anmerkungen"</formula>
    </cfRule>
    <cfRule type="cellIs" dxfId="1509" priority="5978" operator="equal">
      <formula>"sachlich richtig"</formula>
    </cfRule>
  </conditionalFormatting>
  <conditionalFormatting sqref="A15:F15">
    <cfRule type="cellIs" dxfId="1508" priority="5976" operator="equal">
      <formula>"Die obigen Angaben in den Zeilen 6 bis 11 sind vollständig"</formula>
    </cfRule>
  </conditionalFormatting>
  <conditionalFormatting sqref="Q11">
    <cfRule type="cellIs" dxfId="1507" priority="5664" operator="equal">
      <formula>"geprüft, siehe Anmerkungen"</formula>
    </cfRule>
    <cfRule type="cellIs" dxfId="1506" priority="5665" operator="equal">
      <formula>"sachlich richtig"</formula>
    </cfRule>
  </conditionalFormatting>
  <conditionalFormatting sqref="O11">
    <cfRule type="cellIs" dxfId="1505" priority="5666" operator="equal">
      <formula>"bitte angeben"</formula>
    </cfRule>
  </conditionalFormatting>
  <conditionalFormatting sqref="S24:S25">
    <cfRule type="cellIs" dxfId="1504" priority="5638" operator="notEqual">
      <formula>""</formula>
    </cfRule>
  </conditionalFormatting>
  <conditionalFormatting sqref="G25">
    <cfRule type="cellIs" dxfId="1503" priority="5637" operator="equal">
      <formula>"bitte auswählen"</formula>
    </cfRule>
  </conditionalFormatting>
  <conditionalFormatting sqref="D24:E24">
    <cfRule type="cellIs" dxfId="1502" priority="5632" operator="equal">
      <formula>"sonstiger Ort (bitte unter Bemerkung eintragen)"</formula>
    </cfRule>
    <cfRule type="cellIs" dxfId="1501" priority="5635" operator="equal">
      <formula>"bitte auswählen"</formula>
    </cfRule>
    <cfRule type="cellIs" dxfId="1500" priority="5636" operator="equal">
      <formula>"sonstiges (bitte unter Bemerkungen eintragen)"</formula>
    </cfRule>
  </conditionalFormatting>
  <conditionalFormatting sqref="D25:E25">
    <cfRule type="cellIs" dxfId="1499" priority="5633" operator="equal">
      <formula>"sonstiges Ziel (bitte unter Bemerkung angeben)"</formula>
    </cfRule>
    <cfRule type="cellIs" dxfId="1498" priority="5634" operator="equal">
      <formula>"bitte auswählen"</formula>
    </cfRule>
  </conditionalFormatting>
  <conditionalFormatting sqref="I24">
    <cfRule type="cellIs" dxfId="1497" priority="5630" operator="equal">
      <formula>"bitte auswählen"</formula>
    </cfRule>
    <cfRule type="cellIs" dxfId="1496" priority="5631" operator="equal">
      <formula>"sonstiges (bitte unter Bemerkungen eintragen)"</formula>
    </cfRule>
  </conditionalFormatting>
  <conditionalFormatting sqref="C24">
    <cfRule type="cellIs" dxfId="1495" priority="5628" operator="lessThan">
      <formula>EDATE($K$9,-6)</formula>
    </cfRule>
    <cfRule type="cellIs" dxfId="1494" priority="5629" operator="greaterThan">
      <formula>$K$9</formula>
    </cfRule>
  </conditionalFormatting>
  <conditionalFormatting sqref="O25">
    <cfRule type="cellIs" dxfId="1493" priority="5627" operator="greaterThan">
      <formula>$L24</formula>
    </cfRule>
  </conditionalFormatting>
  <conditionalFormatting sqref="Q25">
    <cfRule type="cellIs" dxfId="1492" priority="5624" operator="equal">
      <formula>"a"</formula>
    </cfRule>
    <cfRule type="cellIs" dxfId="1491" priority="5625" operator="equal">
      <formula>"v"</formula>
    </cfRule>
    <cfRule type="cellIs" dxfId="1490" priority="5626" operator="equal">
      <formula>"f"</formula>
    </cfRule>
  </conditionalFormatting>
  <conditionalFormatting sqref="H24">
    <cfRule type="cellIs" dxfId="1489" priority="5617" operator="equal">
      <formula>$F$13</formula>
    </cfRule>
    <cfRule type="cellIs" dxfId="1488" priority="5618" operator="equal">
      <formula>$F$12</formula>
    </cfRule>
    <cfRule type="cellIs" dxfId="1487" priority="5619" operator="equal">
      <formula>$F$11</formula>
    </cfRule>
    <cfRule type="cellIs" dxfId="1486" priority="5620" operator="equal">
      <formula>$F$10</formula>
    </cfRule>
    <cfRule type="cellIs" dxfId="1485" priority="5621" operator="equal">
      <formula>$F$9</formula>
    </cfRule>
    <cfRule type="cellIs" dxfId="1484" priority="5622" operator="equal">
      <formula>"wird ausgefüllt"</formula>
    </cfRule>
    <cfRule type="cellIs" dxfId="1483" priority="5623" operator="equal">
      <formula>"bitte angeben"</formula>
    </cfRule>
  </conditionalFormatting>
  <conditionalFormatting sqref="J25">
    <cfRule type="cellIs" dxfId="1482" priority="4339" operator="greaterThan">
      <formula>0</formula>
    </cfRule>
  </conditionalFormatting>
  <conditionalFormatting sqref="F9">
    <cfRule type="cellIs" dxfId="1481" priority="2897" operator="equal">
      <formula>"bitte angeben"</formula>
    </cfRule>
  </conditionalFormatting>
  <conditionalFormatting sqref="F10:F13">
    <cfRule type="cellIs" dxfId="1480" priority="2896" operator="equal">
      <formula>"bitte angeben"</formula>
    </cfRule>
  </conditionalFormatting>
  <conditionalFormatting sqref="D8:F8">
    <cfRule type="cellIs" dxfId="1479" priority="2895" operator="equal">
      <formula>"bitte angeben"</formula>
    </cfRule>
  </conditionalFormatting>
  <conditionalFormatting sqref="G12">
    <cfRule type="cellIs" dxfId="1478" priority="1477" operator="equal">
      <formula>"geprüft, siehe Anmerkungen"</formula>
    </cfRule>
    <cfRule type="cellIs" dxfId="1477" priority="1478" operator="equal">
      <formula>"sachlich richtig"</formula>
    </cfRule>
  </conditionalFormatting>
  <conditionalFormatting sqref="G24">
    <cfRule type="cellIs" dxfId="1476" priority="1476" operator="equal">
      <formula>"auswählen"</formula>
    </cfRule>
  </conditionalFormatting>
  <conditionalFormatting sqref="S26:S27">
    <cfRule type="cellIs" dxfId="1475" priority="1475" operator="notEqual">
      <formula>""</formula>
    </cfRule>
  </conditionalFormatting>
  <conditionalFormatting sqref="G27">
    <cfRule type="cellIs" dxfId="1474" priority="1474" operator="equal">
      <formula>"bitte auswählen"</formula>
    </cfRule>
  </conditionalFormatting>
  <conditionalFormatting sqref="D26:E26">
    <cfRule type="cellIs" dxfId="1473" priority="1469" operator="equal">
      <formula>"sonstiger Ort (bitte unter Bemerkung eintragen)"</formula>
    </cfRule>
    <cfRule type="cellIs" dxfId="1472" priority="1472" operator="equal">
      <formula>"bitte auswählen"</formula>
    </cfRule>
    <cfRule type="cellIs" dxfId="1471" priority="1473" operator="equal">
      <formula>"sonstiges (bitte unter Bemerkungen eintragen)"</formula>
    </cfRule>
  </conditionalFormatting>
  <conditionalFormatting sqref="D27:E27">
    <cfRule type="cellIs" dxfId="1470" priority="1470" operator="equal">
      <formula>"sonstiges Ziel (bitte unter Bemerkung angeben)"</formula>
    </cfRule>
    <cfRule type="cellIs" dxfId="1469" priority="1471" operator="equal">
      <formula>"bitte auswählen"</formula>
    </cfRule>
  </conditionalFormatting>
  <conditionalFormatting sqref="I26">
    <cfRule type="cellIs" dxfId="1468" priority="1467" operator="equal">
      <formula>"bitte auswählen"</formula>
    </cfRule>
    <cfRule type="cellIs" dxfId="1467" priority="1468" operator="equal">
      <formula>"sonstiges (bitte unter Bemerkungen eintragen)"</formula>
    </cfRule>
  </conditionalFormatting>
  <conditionalFormatting sqref="C26">
    <cfRule type="cellIs" dxfId="1466" priority="1465" operator="lessThan">
      <formula>EDATE($K$9,-6)</formula>
    </cfRule>
    <cfRule type="cellIs" dxfId="1465" priority="1466" operator="greaterThan">
      <formula>$K$9</formula>
    </cfRule>
  </conditionalFormatting>
  <conditionalFormatting sqref="O27">
    <cfRule type="cellIs" dxfId="1464" priority="1464" operator="greaterThan">
      <formula>$L26</formula>
    </cfRule>
  </conditionalFormatting>
  <conditionalFormatting sqref="Q27">
    <cfRule type="cellIs" dxfId="1463" priority="1461" operator="equal">
      <formula>"a"</formula>
    </cfRule>
    <cfRule type="cellIs" dxfId="1462" priority="1462" operator="equal">
      <formula>"v"</formula>
    </cfRule>
    <cfRule type="cellIs" dxfId="1461" priority="1463" operator="equal">
      <formula>"f"</formula>
    </cfRule>
  </conditionalFormatting>
  <conditionalFormatting sqref="H26">
    <cfRule type="cellIs" dxfId="1460" priority="1454" operator="equal">
      <formula>$F$13</formula>
    </cfRule>
    <cfRule type="cellIs" dxfId="1459" priority="1455" operator="equal">
      <formula>$F$12</formula>
    </cfRule>
    <cfRule type="cellIs" dxfId="1458" priority="1456" operator="equal">
      <formula>$F$11</formula>
    </cfRule>
    <cfRule type="cellIs" dxfId="1457" priority="1457" operator="equal">
      <formula>$F$10</formula>
    </cfRule>
    <cfRule type="cellIs" dxfId="1456" priority="1458" operator="equal">
      <formula>$F$9</formula>
    </cfRule>
    <cfRule type="cellIs" dxfId="1455" priority="1459" operator="equal">
      <formula>"wird ausgefüllt"</formula>
    </cfRule>
    <cfRule type="cellIs" dxfId="1454" priority="1460" operator="equal">
      <formula>"bitte angeben"</formula>
    </cfRule>
  </conditionalFormatting>
  <conditionalFormatting sqref="J27">
    <cfRule type="cellIs" dxfId="1453" priority="1452" operator="greaterThan">
      <formula>0</formula>
    </cfRule>
  </conditionalFormatting>
  <conditionalFormatting sqref="G26">
    <cfRule type="cellIs" dxfId="1452" priority="1451" operator="equal">
      <formula>"auswählen"</formula>
    </cfRule>
  </conditionalFormatting>
  <conditionalFormatting sqref="S28:S29">
    <cfRule type="cellIs" dxfId="1451" priority="1450" operator="notEqual">
      <formula>""</formula>
    </cfRule>
  </conditionalFormatting>
  <conditionalFormatting sqref="G29">
    <cfRule type="cellIs" dxfId="1450" priority="1449" operator="equal">
      <formula>"bitte auswählen"</formula>
    </cfRule>
  </conditionalFormatting>
  <conditionalFormatting sqref="D28:E28">
    <cfRule type="cellIs" dxfId="1449" priority="1444" operator="equal">
      <formula>"sonstiger Ort (bitte unter Bemerkung eintragen)"</formula>
    </cfRule>
    <cfRule type="cellIs" dxfId="1448" priority="1447" operator="equal">
      <formula>"bitte auswählen"</formula>
    </cfRule>
    <cfRule type="cellIs" dxfId="1447" priority="1448" operator="equal">
      <formula>"sonstiges (bitte unter Bemerkungen eintragen)"</formula>
    </cfRule>
  </conditionalFormatting>
  <conditionalFormatting sqref="D29:E29">
    <cfRule type="cellIs" dxfId="1446" priority="1445" operator="equal">
      <formula>"sonstiges Ziel (bitte unter Bemerkung angeben)"</formula>
    </cfRule>
    <cfRule type="cellIs" dxfId="1445" priority="1446" operator="equal">
      <formula>"bitte auswählen"</formula>
    </cfRule>
  </conditionalFormatting>
  <conditionalFormatting sqref="I28">
    <cfRule type="cellIs" dxfId="1444" priority="1442" operator="equal">
      <formula>"bitte auswählen"</formula>
    </cfRule>
    <cfRule type="cellIs" dxfId="1443" priority="1443" operator="equal">
      <formula>"sonstiges (bitte unter Bemerkungen eintragen)"</formula>
    </cfRule>
  </conditionalFormatting>
  <conditionalFormatting sqref="C28">
    <cfRule type="cellIs" dxfId="1442" priority="1440" operator="lessThan">
      <formula>EDATE($K$9,-6)</formula>
    </cfRule>
    <cfRule type="cellIs" dxfId="1441" priority="1441" operator="greaterThan">
      <formula>$K$9</formula>
    </cfRule>
  </conditionalFormatting>
  <conditionalFormatting sqref="O29">
    <cfRule type="cellIs" dxfId="1440" priority="1439" operator="greaterThan">
      <formula>$L28</formula>
    </cfRule>
  </conditionalFormatting>
  <conditionalFormatting sqref="Q29">
    <cfRule type="cellIs" dxfId="1439" priority="1436" operator="equal">
      <formula>"a"</formula>
    </cfRule>
    <cfRule type="cellIs" dxfId="1438" priority="1437" operator="equal">
      <formula>"v"</formula>
    </cfRule>
    <cfRule type="cellIs" dxfId="1437" priority="1438" operator="equal">
      <formula>"f"</formula>
    </cfRule>
  </conditionalFormatting>
  <conditionalFormatting sqref="H28">
    <cfRule type="cellIs" dxfId="1436" priority="1429" operator="equal">
      <formula>$F$13</formula>
    </cfRule>
    <cfRule type="cellIs" dxfId="1435" priority="1430" operator="equal">
      <formula>$F$12</formula>
    </cfRule>
    <cfRule type="cellIs" dxfId="1434" priority="1431" operator="equal">
      <formula>$F$11</formula>
    </cfRule>
    <cfRule type="cellIs" dxfId="1433" priority="1432" operator="equal">
      <formula>$F$10</formula>
    </cfRule>
    <cfRule type="cellIs" dxfId="1432" priority="1433" operator="equal">
      <formula>$F$9</formula>
    </cfRule>
    <cfRule type="cellIs" dxfId="1431" priority="1434" operator="equal">
      <formula>"wird ausgefüllt"</formula>
    </cfRule>
    <cfRule type="cellIs" dxfId="1430" priority="1435" operator="equal">
      <formula>"bitte angeben"</formula>
    </cfRule>
  </conditionalFormatting>
  <conditionalFormatting sqref="J29">
    <cfRule type="cellIs" dxfId="1429" priority="1427" operator="greaterThan">
      <formula>0</formula>
    </cfRule>
  </conditionalFormatting>
  <conditionalFormatting sqref="G28">
    <cfRule type="cellIs" dxfId="1428" priority="1426" operator="equal">
      <formula>"auswählen"</formula>
    </cfRule>
  </conditionalFormatting>
  <conditionalFormatting sqref="S30:S31">
    <cfRule type="cellIs" dxfId="1427" priority="1425" operator="notEqual">
      <formula>""</formula>
    </cfRule>
  </conditionalFormatting>
  <conditionalFormatting sqref="G31">
    <cfRule type="cellIs" dxfId="1426" priority="1424" operator="equal">
      <formula>"bitte auswählen"</formula>
    </cfRule>
  </conditionalFormatting>
  <conditionalFormatting sqref="D30:E30">
    <cfRule type="cellIs" dxfId="1425" priority="1419" operator="equal">
      <formula>"sonstiger Ort (bitte unter Bemerkung eintragen)"</formula>
    </cfRule>
    <cfRule type="cellIs" dxfId="1424" priority="1422" operator="equal">
      <formula>"bitte auswählen"</formula>
    </cfRule>
    <cfRule type="cellIs" dxfId="1423" priority="1423" operator="equal">
      <formula>"sonstiges (bitte unter Bemerkungen eintragen)"</formula>
    </cfRule>
  </conditionalFormatting>
  <conditionalFormatting sqref="D31:E31">
    <cfRule type="cellIs" dxfId="1422" priority="1420" operator="equal">
      <formula>"sonstiges Ziel (bitte unter Bemerkung angeben)"</formula>
    </cfRule>
    <cfRule type="cellIs" dxfId="1421" priority="1421" operator="equal">
      <formula>"bitte auswählen"</formula>
    </cfRule>
  </conditionalFormatting>
  <conditionalFormatting sqref="I30">
    <cfRule type="cellIs" dxfId="1420" priority="1417" operator="equal">
      <formula>"bitte auswählen"</formula>
    </cfRule>
    <cfRule type="cellIs" dxfId="1419" priority="1418" operator="equal">
      <formula>"sonstiges (bitte unter Bemerkungen eintragen)"</formula>
    </cfRule>
  </conditionalFormatting>
  <conditionalFormatting sqref="C30">
    <cfRule type="cellIs" dxfId="1418" priority="1415" operator="lessThan">
      <formula>EDATE($K$9,-6)</formula>
    </cfRule>
    <cfRule type="cellIs" dxfId="1417" priority="1416" operator="greaterThan">
      <formula>$K$9</formula>
    </cfRule>
  </conditionalFormatting>
  <conditionalFormatting sqref="O31">
    <cfRule type="cellIs" dxfId="1416" priority="1414" operator="greaterThan">
      <formula>$L30</formula>
    </cfRule>
  </conditionalFormatting>
  <conditionalFormatting sqref="Q31">
    <cfRule type="cellIs" dxfId="1415" priority="1411" operator="equal">
      <formula>"a"</formula>
    </cfRule>
    <cfRule type="cellIs" dxfId="1414" priority="1412" operator="equal">
      <formula>"v"</formula>
    </cfRule>
    <cfRule type="cellIs" dxfId="1413" priority="1413" operator="equal">
      <formula>"f"</formula>
    </cfRule>
  </conditionalFormatting>
  <conditionalFormatting sqref="H30">
    <cfRule type="cellIs" dxfId="1412" priority="1404" operator="equal">
      <formula>$F$13</formula>
    </cfRule>
    <cfRule type="cellIs" dxfId="1411" priority="1405" operator="equal">
      <formula>$F$12</formula>
    </cfRule>
    <cfRule type="cellIs" dxfId="1410" priority="1406" operator="equal">
      <formula>$F$11</formula>
    </cfRule>
    <cfRule type="cellIs" dxfId="1409" priority="1407" operator="equal">
      <formula>$F$10</formula>
    </cfRule>
    <cfRule type="cellIs" dxfId="1408" priority="1408" operator="equal">
      <formula>$F$9</formula>
    </cfRule>
    <cfRule type="cellIs" dxfId="1407" priority="1409" operator="equal">
      <formula>"wird ausgefüllt"</formula>
    </cfRule>
    <cfRule type="cellIs" dxfId="1406" priority="1410" operator="equal">
      <formula>"bitte angeben"</formula>
    </cfRule>
  </conditionalFormatting>
  <conditionalFormatting sqref="J31">
    <cfRule type="cellIs" dxfId="1405" priority="1402" operator="greaterThan">
      <formula>0</formula>
    </cfRule>
  </conditionalFormatting>
  <conditionalFormatting sqref="G30">
    <cfRule type="cellIs" dxfId="1404" priority="1401" operator="equal">
      <formula>"auswählen"</formula>
    </cfRule>
  </conditionalFormatting>
  <conditionalFormatting sqref="S32:S33">
    <cfRule type="cellIs" dxfId="1403" priority="1400" operator="notEqual">
      <formula>""</formula>
    </cfRule>
  </conditionalFormatting>
  <conditionalFormatting sqref="G33">
    <cfRule type="cellIs" dxfId="1402" priority="1399" operator="equal">
      <formula>"bitte auswählen"</formula>
    </cfRule>
  </conditionalFormatting>
  <conditionalFormatting sqref="D32:E32">
    <cfRule type="cellIs" dxfId="1401" priority="1394" operator="equal">
      <formula>"sonstiger Ort (bitte unter Bemerkung eintragen)"</formula>
    </cfRule>
    <cfRule type="cellIs" dxfId="1400" priority="1397" operator="equal">
      <formula>"bitte auswählen"</formula>
    </cfRule>
    <cfRule type="cellIs" dxfId="1399" priority="1398" operator="equal">
      <formula>"sonstiges (bitte unter Bemerkungen eintragen)"</formula>
    </cfRule>
  </conditionalFormatting>
  <conditionalFormatting sqref="D33:E33">
    <cfRule type="cellIs" dxfId="1398" priority="1395" operator="equal">
      <formula>"sonstiges Ziel (bitte unter Bemerkung angeben)"</formula>
    </cfRule>
    <cfRule type="cellIs" dxfId="1397" priority="1396" operator="equal">
      <formula>"bitte auswählen"</formula>
    </cfRule>
  </conditionalFormatting>
  <conditionalFormatting sqref="I32">
    <cfRule type="cellIs" dxfId="1396" priority="1392" operator="equal">
      <formula>"bitte auswählen"</formula>
    </cfRule>
    <cfRule type="cellIs" dxfId="1395" priority="1393" operator="equal">
      <formula>"sonstiges (bitte unter Bemerkungen eintragen)"</formula>
    </cfRule>
  </conditionalFormatting>
  <conditionalFormatting sqref="C32">
    <cfRule type="cellIs" dxfId="1394" priority="1390" operator="lessThan">
      <formula>EDATE($K$9,-6)</formula>
    </cfRule>
    <cfRule type="cellIs" dxfId="1393" priority="1391" operator="greaterThan">
      <formula>$K$9</formula>
    </cfRule>
  </conditionalFormatting>
  <conditionalFormatting sqref="O33">
    <cfRule type="cellIs" dxfId="1392" priority="1389" operator="greaterThan">
      <formula>$L32</formula>
    </cfRule>
  </conditionalFormatting>
  <conditionalFormatting sqref="Q33">
    <cfRule type="cellIs" dxfId="1391" priority="1386" operator="equal">
      <formula>"a"</formula>
    </cfRule>
    <cfRule type="cellIs" dxfId="1390" priority="1387" operator="equal">
      <formula>"v"</formula>
    </cfRule>
    <cfRule type="cellIs" dxfId="1389" priority="1388" operator="equal">
      <formula>"f"</formula>
    </cfRule>
  </conditionalFormatting>
  <conditionalFormatting sqref="H32">
    <cfRule type="cellIs" dxfId="1388" priority="1379" operator="equal">
      <formula>$F$13</formula>
    </cfRule>
    <cfRule type="cellIs" dxfId="1387" priority="1380" operator="equal">
      <formula>$F$12</formula>
    </cfRule>
    <cfRule type="cellIs" dxfId="1386" priority="1381" operator="equal">
      <formula>$F$11</formula>
    </cfRule>
    <cfRule type="cellIs" dxfId="1385" priority="1382" operator="equal">
      <formula>$F$10</formula>
    </cfRule>
    <cfRule type="cellIs" dxfId="1384" priority="1383" operator="equal">
      <formula>$F$9</formula>
    </cfRule>
    <cfRule type="cellIs" dxfId="1383" priority="1384" operator="equal">
      <formula>"wird ausgefüllt"</formula>
    </cfRule>
    <cfRule type="cellIs" dxfId="1382" priority="1385" operator="equal">
      <formula>"bitte angeben"</formula>
    </cfRule>
  </conditionalFormatting>
  <conditionalFormatting sqref="J33">
    <cfRule type="cellIs" dxfId="1381" priority="1377" operator="greaterThan">
      <formula>0</formula>
    </cfRule>
  </conditionalFormatting>
  <conditionalFormatting sqref="G32">
    <cfRule type="cellIs" dxfId="1380" priority="1376" operator="equal">
      <formula>"auswählen"</formula>
    </cfRule>
  </conditionalFormatting>
  <conditionalFormatting sqref="S34:S35">
    <cfRule type="cellIs" dxfId="1379" priority="1375" operator="notEqual">
      <formula>""</formula>
    </cfRule>
  </conditionalFormatting>
  <conditionalFormatting sqref="G35">
    <cfRule type="cellIs" dxfId="1378" priority="1374" operator="equal">
      <formula>"bitte auswählen"</formula>
    </cfRule>
  </conditionalFormatting>
  <conditionalFormatting sqref="D34:E34">
    <cfRule type="cellIs" dxfId="1377" priority="1369" operator="equal">
      <formula>"sonstiger Ort (bitte unter Bemerkung eintragen)"</formula>
    </cfRule>
    <cfRule type="cellIs" dxfId="1376" priority="1372" operator="equal">
      <formula>"bitte auswählen"</formula>
    </cfRule>
    <cfRule type="cellIs" dxfId="1375" priority="1373" operator="equal">
      <formula>"sonstiges (bitte unter Bemerkungen eintragen)"</formula>
    </cfRule>
  </conditionalFormatting>
  <conditionalFormatting sqref="D35:E35">
    <cfRule type="cellIs" dxfId="1374" priority="1370" operator="equal">
      <formula>"sonstiges Ziel (bitte unter Bemerkung angeben)"</formula>
    </cfRule>
    <cfRule type="cellIs" dxfId="1373" priority="1371" operator="equal">
      <formula>"bitte auswählen"</formula>
    </cfRule>
  </conditionalFormatting>
  <conditionalFormatting sqref="I34">
    <cfRule type="cellIs" dxfId="1372" priority="1367" operator="equal">
      <formula>"bitte auswählen"</formula>
    </cfRule>
    <cfRule type="cellIs" dxfId="1371" priority="1368" operator="equal">
      <formula>"sonstiges (bitte unter Bemerkungen eintragen)"</formula>
    </cfRule>
  </conditionalFormatting>
  <conditionalFormatting sqref="C34">
    <cfRule type="cellIs" dxfId="1370" priority="1365" operator="lessThan">
      <formula>EDATE($K$9,-6)</formula>
    </cfRule>
    <cfRule type="cellIs" dxfId="1369" priority="1366" operator="greaterThan">
      <formula>$K$9</formula>
    </cfRule>
  </conditionalFormatting>
  <conditionalFormatting sqref="O35">
    <cfRule type="cellIs" dxfId="1368" priority="1364" operator="greaterThan">
      <formula>$L34</formula>
    </cfRule>
  </conditionalFormatting>
  <conditionalFormatting sqref="Q35">
    <cfRule type="cellIs" dxfId="1367" priority="1361" operator="equal">
      <formula>"a"</formula>
    </cfRule>
    <cfRule type="cellIs" dxfId="1366" priority="1362" operator="equal">
      <formula>"v"</formula>
    </cfRule>
    <cfRule type="cellIs" dxfId="1365" priority="1363" operator="equal">
      <formula>"f"</formula>
    </cfRule>
  </conditionalFormatting>
  <conditionalFormatting sqref="H34">
    <cfRule type="cellIs" dxfId="1364" priority="1354" operator="equal">
      <formula>$F$13</formula>
    </cfRule>
    <cfRule type="cellIs" dxfId="1363" priority="1355" operator="equal">
      <formula>$F$12</formula>
    </cfRule>
    <cfRule type="cellIs" dxfId="1362" priority="1356" operator="equal">
      <formula>$F$11</formula>
    </cfRule>
    <cfRule type="cellIs" dxfId="1361" priority="1357" operator="equal">
      <formula>$F$10</formula>
    </cfRule>
    <cfRule type="cellIs" dxfId="1360" priority="1358" operator="equal">
      <formula>$F$9</formula>
    </cfRule>
    <cfRule type="cellIs" dxfId="1359" priority="1359" operator="equal">
      <formula>"wird ausgefüllt"</formula>
    </cfRule>
    <cfRule type="cellIs" dxfId="1358" priority="1360" operator="equal">
      <formula>"bitte angeben"</formula>
    </cfRule>
  </conditionalFormatting>
  <conditionalFormatting sqref="J35">
    <cfRule type="cellIs" dxfId="1357" priority="1352" operator="greaterThan">
      <formula>0</formula>
    </cfRule>
  </conditionalFormatting>
  <conditionalFormatting sqref="G34">
    <cfRule type="cellIs" dxfId="1356" priority="1351" operator="equal">
      <formula>"auswählen"</formula>
    </cfRule>
  </conditionalFormatting>
  <conditionalFormatting sqref="S36:S37">
    <cfRule type="cellIs" dxfId="1355" priority="1350" operator="notEqual">
      <formula>""</formula>
    </cfRule>
  </conditionalFormatting>
  <conditionalFormatting sqref="G37">
    <cfRule type="cellIs" dxfId="1354" priority="1349" operator="equal">
      <formula>"bitte auswählen"</formula>
    </cfRule>
  </conditionalFormatting>
  <conditionalFormatting sqref="D36:E36">
    <cfRule type="cellIs" dxfId="1353" priority="1344" operator="equal">
      <formula>"sonstiger Ort (bitte unter Bemerkung eintragen)"</formula>
    </cfRule>
    <cfRule type="cellIs" dxfId="1352" priority="1347" operator="equal">
      <formula>"bitte auswählen"</formula>
    </cfRule>
    <cfRule type="cellIs" dxfId="1351" priority="1348" operator="equal">
      <formula>"sonstiges (bitte unter Bemerkungen eintragen)"</formula>
    </cfRule>
  </conditionalFormatting>
  <conditionalFormatting sqref="D37:E37">
    <cfRule type="cellIs" dxfId="1350" priority="1345" operator="equal">
      <formula>"sonstiges Ziel (bitte unter Bemerkung angeben)"</formula>
    </cfRule>
    <cfRule type="cellIs" dxfId="1349" priority="1346" operator="equal">
      <formula>"bitte auswählen"</formula>
    </cfRule>
  </conditionalFormatting>
  <conditionalFormatting sqref="I36">
    <cfRule type="cellIs" dxfId="1348" priority="1342" operator="equal">
      <formula>"bitte auswählen"</formula>
    </cfRule>
    <cfRule type="cellIs" dxfId="1347" priority="1343" operator="equal">
      <formula>"sonstiges (bitte unter Bemerkungen eintragen)"</formula>
    </cfRule>
  </conditionalFormatting>
  <conditionalFormatting sqref="C36">
    <cfRule type="cellIs" dxfId="1346" priority="1340" operator="lessThan">
      <formula>EDATE($K$9,-6)</formula>
    </cfRule>
    <cfRule type="cellIs" dxfId="1345" priority="1341" operator="greaterThan">
      <formula>$K$9</formula>
    </cfRule>
  </conditionalFormatting>
  <conditionalFormatting sqref="O37">
    <cfRule type="cellIs" dxfId="1344" priority="1339" operator="greaterThan">
      <formula>$L36</formula>
    </cfRule>
  </conditionalFormatting>
  <conditionalFormatting sqref="Q37">
    <cfRule type="cellIs" dxfId="1343" priority="1336" operator="equal">
      <formula>"a"</formula>
    </cfRule>
    <cfRule type="cellIs" dxfId="1342" priority="1337" operator="equal">
      <formula>"v"</formula>
    </cfRule>
    <cfRule type="cellIs" dxfId="1341" priority="1338" operator="equal">
      <formula>"f"</formula>
    </cfRule>
  </conditionalFormatting>
  <conditionalFormatting sqref="H36">
    <cfRule type="cellIs" dxfId="1340" priority="1329" operator="equal">
      <formula>$F$13</formula>
    </cfRule>
    <cfRule type="cellIs" dxfId="1339" priority="1330" operator="equal">
      <formula>$F$12</formula>
    </cfRule>
    <cfRule type="cellIs" dxfId="1338" priority="1331" operator="equal">
      <formula>$F$11</formula>
    </cfRule>
    <cfRule type="cellIs" dxfId="1337" priority="1332" operator="equal">
      <formula>$F$10</formula>
    </cfRule>
    <cfRule type="cellIs" dxfId="1336" priority="1333" operator="equal">
      <formula>$F$9</formula>
    </cfRule>
    <cfRule type="cellIs" dxfId="1335" priority="1334" operator="equal">
      <formula>"wird ausgefüllt"</formula>
    </cfRule>
    <cfRule type="cellIs" dxfId="1334" priority="1335" operator="equal">
      <formula>"bitte angeben"</formula>
    </cfRule>
  </conditionalFormatting>
  <conditionalFormatting sqref="J37">
    <cfRule type="cellIs" dxfId="1333" priority="1327" operator="greaterThan">
      <formula>0</formula>
    </cfRule>
  </conditionalFormatting>
  <conditionalFormatting sqref="G36">
    <cfRule type="cellIs" dxfId="1332" priority="1326" operator="equal">
      <formula>"auswählen"</formula>
    </cfRule>
  </conditionalFormatting>
  <conditionalFormatting sqref="S38:S39">
    <cfRule type="cellIs" dxfId="1331" priority="1325" operator="notEqual">
      <formula>""</formula>
    </cfRule>
  </conditionalFormatting>
  <conditionalFormatting sqref="G39">
    <cfRule type="cellIs" dxfId="1330" priority="1324" operator="equal">
      <formula>"bitte auswählen"</formula>
    </cfRule>
  </conditionalFormatting>
  <conditionalFormatting sqref="D38:E38">
    <cfRule type="cellIs" dxfId="1329" priority="1319" operator="equal">
      <formula>"sonstiger Ort (bitte unter Bemerkung eintragen)"</formula>
    </cfRule>
    <cfRule type="cellIs" dxfId="1328" priority="1322" operator="equal">
      <formula>"bitte auswählen"</formula>
    </cfRule>
    <cfRule type="cellIs" dxfId="1327" priority="1323" operator="equal">
      <formula>"sonstiges (bitte unter Bemerkungen eintragen)"</formula>
    </cfRule>
  </conditionalFormatting>
  <conditionalFormatting sqref="D39:E39">
    <cfRule type="cellIs" dxfId="1326" priority="1320" operator="equal">
      <formula>"sonstiges Ziel (bitte unter Bemerkung angeben)"</formula>
    </cfRule>
    <cfRule type="cellIs" dxfId="1325" priority="1321" operator="equal">
      <formula>"bitte auswählen"</formula>
    </cfRule>
  </conditionalFormatting>
  <conditionalFormatting sqref="I38">
    <cfRule type="cellIs" dxfId="1324" priority="1317" operator="equal">
      <formula>"bitte auswählen"</formula>
    </cfRule>
    <cfRule type="cellIs" dxfId="1323" priority="1318" operator="equal">
      <formula>"sonstiges (bitte unter Bemerkungen eintragen)"</formula>
    </cfRule>
  </conditionalFormatting>
  <conditionalFormatting sqref="C38">
    <cfRule type="cellIs" dxfId="1322" priority="1315" operator="lessThan">
      <formula>EDATE($K$9,-6)</formula>
    </cfRule>
    <cfRule type="cellIs" dxfId="1321" priority="1316" operator="greaterThan">
      <formula>$K$9</formula>
    </cfRule>
  </conditionalFormatting>
  <conditionalFormatting sqref="O39">
    <cfRule type="cellIs" dxfId="1320" priority="1314" operator="greaterThan">
      <formula>$L38</formula>
    </cfRule>
  </conditionalFormatting>
  <conditionalFormatting sqref="Q39">
    <cfRule type="cellIs" dxfId="1319" priority="1311" operator="equal">
      <formula>"a"</formula>
    </cfRule>
    <cfRule type="cellIs" dxfId="1318" priority="1312" operator="equal">
      <formula>"v"</formula>
    </cfRule>
    <cfRule type="cellIs" dxfId="1317" priority="1313" operator="equal">
      <formula>"f"</formula>
    </cfRule>
  </conditionalFormatting>
  <conditionalFormatting sqref="H38">
    <cfRule type="cellIs" dxfId="1316" priority="1304" operator="equal">
      <formula>$F$13</formula>
    </cfRule>
    <cfRule type="cellIs" dxfId="1315" priority="1305" operator="equal">
      <formula>$F$12</formula>
    </cfRule>
    <cfRule type="cellIs" dxfId="1314" priority="1306" operator="equal">
      <formula>$F$11</formula>
    </cfRule>
    <cfRule type="cellIs" dxfId="1313" priority="1307" operator="equal">
      <formula>$F$10</formula>
    </cfRule>
    <cfRule type="cellIs" dxfId="1312" priority="1308" operator="equal">
      <formula>$F$9</formula>
    </cfRule>
    <cfRule type="cellIs" dxfId="1311" priority="1309" operator="equal">
      <formula>"wird ausgefüllt"</formula>
    </cfRule>
    <cfRule type="cellIs" dxfId="1310" priority="1310" operator="equal">
      <formula>"bitte angeben"</formula>
    </cfRule>
  </conditionalFormatting>
  <conditionalFormatting sqref="J39">
    <cfRule type="cellIs" dxfId="1309" priority="1302" operator="greaterThan">
      <formula>0</formula>
    </cfRule>
  </conditionalFormatting>
  <conditionalFormatting sqref="G38">
    <cfRule type="cellIs" dxfId="1308" priority="1301" operator="equal">
      <formula>"auswählen"</formula>
    </cfRule>
  </conditionalFormatting>
  <conditionalFormatting sqref="S40:S41">
    <cfRule type="cellIs" dxfId="1307" priority="1300" operator="notEqual">
      <formula>""</formula>
    </cfRule>
  </conditionalFormatting>
  <conditionalFormatting sqref="G41">
    <cfRule type="cellIs" dxfId="1306" priority="1299" operator="equal">
      <formula>"bitte auswählen"</formula>
    </cfRule>
  </conditionalFormatting>
  <conditionalFormatting sqref="D40:E40">
    <cfRule type="cellIs" dxfId="1305" priority="1294" operator="equal">
      <formula>"sonstiger Ort (bitte unter Bemerkung eintragen)"</formula>
    </cfRule>
    <cfRule type="cellIs" dxfId="1304" priority="1297" operator="equal">
      <formula>"bitte auswählen"</formula>
    </cfRule>
    <cfRule type="cellIs" dxfId="1303" priority="1298" operator="equal">
      <formula>"sonstiges (bitte unter Bemerkungen eintragen)"</formula>
    </cfRule>
  </conditionalFormatting>
  <conditionalFormatting sqref="D41:E41">
    <cfRule type="cellIs" dxfId="1302" priority="1295" operator="equal">
      <formula>"sonstiges Ziel (bitte unter Bemerkung angeben)"</formula>
    </cfRule>
    <cfRule type="cellIs" dxfId="1301" priority="1296" operator="equal">
      <formula>"bitte auswählen"</formula>
    </cfRule>
  </conditionalFormatting>
  <conditionalFormatting sqref="I40">
    <cfRule type="cellIs" dxfId="1300" priority="1292" operator="equal">
      <formula>"bitte auswählen"</formula>
    </cfRule>
    <cfRule type="cellIs" dxfId="1299" priority="1293" operator="equal">
      <formula>"sonstiges (bitte unter Bemerkungen eintragen)"</formula>
    </cfRule>
  </conditionalFormatting>
  <conditionalFormatting sqref="C40">
    <cfRule type="cellIs" dxfId="1298" priority="1290" operator="lessThan">
      <formula>EDATE($K$9,-6)</formula>
    </cfRule>
    <cfRule type="cellIs" dxfId="1297" priority="1291" operator="greaterThan">
      <formula>$K$9</formula>
    </cfRule>
  </conditionalFormatting>
  <conditionalFormatting sqref="O41">
    <cfRule type="cellIs" dxfId="1296" priority="1289" operator="greaterThan">
      <formula>$L40</formula>
    </cfRule>
  </conditionalFormatting>
  <conditionalFormatting sqref="Q41">
    <cfRule type="cellIs" dxfId="1295" priority="1286" operator="equal">
      <formula>"a"</formula>
    </cfRule>
    <cfRule type="cellIs" dxfId="1294" priority="1287" operator="equal">
      <formula>"v"</formula>
    </cfRule>
    <cfRule type="cellIs" dxfId="1293" priority="1288" operator="equal">
      <formula>"f"</formula>
    </cfRule>
  </conditionalFormatting>
  <conditionalFormatting sqref="H40">
    <cfRule type="cellIs" dxfId="1292" priority="1279" operator="equal">
      <formula>$F$13</formula>
    </cfRule>
    <cfRule type="cellIs" dxfId="1291" priority="1280" operator="equal">
      <formula>$F$12</formula>
    </cfRule>
    <cfRule type="cellIs" dxfId="1290" priority="1281" operator="equal">
      <formula>$F$11</formula>
    </cfRule>
    <cfRule type="cellIs" dxfId="1289" priority="1282" operator="equal">
      <formula>$F$10</formula>
    </cfRule>
    <cfRule type="cellIs" dxfId="1288" priority="1283" operator="equal">
      <formula>$F$9</formula>
    </cfRule>
    <cfRule type="cellIs" dxfId="1287" priority="1284" operator="equal">
      <formula>"wird ausgefüllt"</formula>
    </cfRule>
    <cfRule type="cellIs" dxfId="1286" priority="1285" operator="equal">
      <formula>"bitte angeben"</formula>
    </cfRule>
  </conditionalFormatting>
  <conditionalFormatting sqref="J41">
    <cfRule type="cellIs" dxfId="1285" priority="1277" operator="greaterThan">
      <formula>0</formula>
    </cfRule>
  </conditionalFormatting>
  <conditionalFormatting sqref="G40">
    <cfRule type="cellIs" dxfId="1284" priority="1276" operator="equal">
      <formula>"auswählen"</formula>
    </cfRule>
  </conditionalFormatting>
  <conditionalFormatting sqref="S42:S43">
    <cfRule type="cellIs" dxfId="1283" priority="1275" operator="notEqual">
      <formula>""</formula>
    </cfRule>
  </conditionalFormatting>
  <conditionalFormatting sqref="G43">
    <cfRule type="cellIs" dxfId="1282" priority="1274" operator="equal">
      <formula>"bitte auswählen"</formula>
    </cfRule>
  </conditionalFormatting>
  <conditionalFormatting sqref="D42:E42">
    <cfRule type="cellIs" dxfId="1281" priority="1269" operator="equal">
      <formula>"sonstiger Ort (bitte unter Bemerkung eintragen)"</formula>
    </cfRule>
    <cfRule type="cellIs" dxfId="1280" priority="1272" operator="equal">
      <formula>"bitte auswählen"</formula>
    </cfRule>
    <cfRule type="cellIs" dxfId="1279" priority="1273" operator="equal">
      <formula>"sonstiges (bitte unter Bemerkungen eintragen)"</formula>
    </cfRule>
  </conditionalFormatting>
  <conditionalFormatting sqref="D43:E43">
    <cfRule type="cellIs" dxfId="1278" priority="1270" operator="equal">
      <formula>"sonstiges Ziel (bitte unter Bemerkung angeben)"</formula>
    </cfRule>
    <cfRule type="cellIs" dxfId="1277" priority="1271" operator="equal">
      <formula>"bitte auswählen"</formula>
    </cfRule>
  </conditionalFormatting>
  <conditionalFormatting sqref="I42">
    <cfRule type="cellIs" dxfId="1276" priority="1267" operator="equal">
      <formula>"bitte auswählen"</formula>
    </cfRule>
    <cfRule type="cellIs" dxfId="1275" priority="1268" operator="equal">
      <formula>"sonstiges (bitte unter Bemerkungen eintragen)"</formula>
    </cfRule>
  </conditionalFormatting>
  <conditionalFormatting sqref="C42">
    <cfRule type="cellIs" dxfId="1274" priority="1265" operator="lessThan">
      <formula>EDATE($K$9,-6)</formula>
    </cfRule>
    <cfRule type="cellIs" dxfId="1273" priority="1266" operator="greaterThan">
      <formula>$K$9</formula>
    </cfRule>
  </conditionalFormatting>
  <conditionalFormatting sqref="O43">
    <cfRule type="cellIs" dxfId="1272" priority="1264" operator="greaterThan">
      <formula>$L42</formula>
    </cfRule>
  </conditionalFormatting>
  <conditionalFormatting sqref="Q43">
    <cfRule type="cellIs" dxfId="1271" priority="1261" operator="equal">
      <formula>"a"</formula>
    </cfRule>
    <cfRule type="cellIs" dxfId="1270" priority="1262" operator="equal">
      <formula>"v"</formula>
    </cfRule>
    <cfRule type="cellIs" dxfId="1269" priority="1263" operator="equal">
      <formula>"f"</formula>
    </cfRule>
  </conditionalFormatting>
  <conditionalFormatting sqref="H42">
    <cfRule type="cellIs" dxfId="1268" priority="1254" operator="equal">
      <formula>$F$13</formula>
    </cfRule>
    <cfRule type="cellIs" dxfId="1267" priority="1255" operator="equal">
      <formula>$F$12</formula>
    </cfRule>
    <cfRule type="cellIs" dxfId="1266" priority="1256" operator="equal">
      <formula>$F$11</formula>
    </cfRule>
    <cfRule type="cellIs" dxfId="1265" priority="1257" operator="equal">
      <formula>$F$10</formula>
    </cfRule>
    <cfRule type="cellIs" dxfId="1264" priority="1258" operator="equal">
      <formula>$F$9</formula>
    </cfRule>
    <cfRule type="cellIs" dxfId="1263" priority="1259" operator="equal">
      <formula>"wird ausgefüllt"</formula>
    </cfRule>
    <cfRule type="cellIs" dxfId="1262" priority="1260" operator="equal">
      <formula>"bitte angeben"</formula>
    </cfRule>
  </conditionalFormatting>
  <conditionalFormatting sqref="J43">
    <cfRule type="cellIs" dxfId="1261" priority="1252" operator="greaterThan">
      <formula>0</formula>
    </cfRule>
  </conditionalFormatting>
  <conditionalFormatting sqref="G42">
    <cfRule type="cellIs" dxfId="1260" priority="1251" operator="equal">
      <formula>"auswählen"</formula>
    </cfRule>
  </conditionalFormatting>
  <conditionalFormatting sqref="S44:S45">
    <cfRule type="cellIs" dxfId="1259" priority="1250" operator="notEqual">
      <formula>""</formula>
    </cfRule>
  </conditionalFormatting>
  <conditionalFormatting sqref="G45">
    <cfRule type="cellIs" dxfId="1258" priority="1249" operator="equal">
      <formula>"bitte auswählen"</formula>
    </cfRule>
  </conditionalFormatting>
  <conditionalFormatting sqref="D44:E44">
    <cfRule type="cellIs" dxfId="1257" priority="1244" operator="equal">
      <formula>"sonstiger Ort (bitte unter Bemerkung eintragen)"</formula>
    </cfRule>
    <cfRule type="cellIs" dxfId="1256" priority="1247" operator="equal">
      <formula>"bitte auswählen"</formula>
    </cfRule>
    <cfRule type="cellIs" dxfId="1255" priority="1248" operator="equal">
      <formula>"sonstiges (bitte unter Bemerkungen eintragen)"</formula>
    </cfRule>
  </conditionalFormatting>
  <conditionalFormatting sqref="D45:E45">
    <cfRule type="cellIs" dxfId="1254" priority="1245" operator="equal">
      <formula>"sonstiges Ziel (bitte unter Bemerkung angeben)"</formula>
    </cfRule>
    <cfRule type="cellIs" dxfId="1253" priority="1246" operator="equal">
      <formula>"bitte auswählen"</formula>
    </cfRule>
  </conditionalFormatting>
  <conditionalFormatting sqref="I44">
    <cfRule type="cellIs" dxfId="1252" priority="1242" operator="equal">
      <formula>"bitte auswählen"</formula>
    </cfRule>
    <cfRule type="cellIs" dxfId="1251" priority="1243" operator="equal">
      <formula>"sonstiges (bitte unter Bemerkungen eintragen)"</formula>
    </cfRule>
  </conditionalFormatting>
  <conditionalFormatting sqref="C44">
    <cfRule type="cellIs" dxfId="1250" priority="1240" operator="lessThan">
      <formula>EDATE($K$9,-6)</formula>
    </cfRule>
    <cfRule type="cellIs" dxfId="1249" priority="1241" operator="greaterThan">
      <formula>$K$9</formula>
    </cfRule>
  </conditionalFormatting>
  <conditionalFormatting sqref="O45">
    <cfRule type="cellIs" dxfId="1248" priority="1239" operator="greaterThan">
      <formula>$L44</formula>
    </cfRule>
  </conditionalFormatting>
  <conditionalFormatting sqref="Q45">
    <cfRule type="cellIs" dxfId="1247" priority="1236" operator="equal">
      <formula>"a"</formula>
    </cfRule>
    <cfRule type="cellIs" dxfId="1246" priority="1237" operator="equal">
      <formula>"v"</formula>
    </cfRule>
    <cfRule type="cellIs" dxfId="1245" priority="1238" operator="equal">
      <formula>"f"</formula>
    </cfRule>
  </conditionalFormatting>
  <conditionalFormatting sqref="H44">
    <cfRule type="cellIs" dxfId="1244" priority="1229" operator="equal">
      <formula>$F$13</formula>
    </cfRule>
    <cfRule type="cellIs" dxfId="1243" priority="1230" operator="equal">
      <formula>$F$12</formula>
    </cfRule>
    <cfRule type="cellIs" dxfId="1242" priority="1231" operator="equal">
      <formula>$F$11</formula>
    </cfRule>
    <cfRule type="cellIs" dxfId="1241" priority="1232" operator="equal">
      <formula>$F$10</formula>
    </cfRule>
    <cfRule type="cellIs" dxfId="1240" priority="1233" operator="equal">
      <formula>$F$9</formula>
    </cfRule>
    <cfRule type="cellIs" dxfId="1239" priority="1234" operator="equal">
      <formula>"wird ausgefüllt"</formula>
    </cfRule>
    <cfRule type="cellIs" dxfId="1238" priority="1235" operator="equal">
      <formula>"bitte angeben"</formula>
    </cfRule>
  </conditionalFormatting>
  <conditionalFormatting sqref="J45">
    <cfRule type="cellIs" dxfId="1237" priority="1227" operator="greaterThan">
      <formula>0</formula>
    </cfRule>
  </conditionalFormatting>
  <conditionalFormatting sqref="G44">
    <cfRule type="cellIs" dxfId="1236" priority="1226" operator="equal">
      <formula>"auswählen"</formula>
    </cfRule>
  </conditionalFormatting>
  <conditionalFormatting sqref="S46:S47">
    <cfRule type="cellIs" dxfId="1235" priority="1225" operator="notEqual">
      <formula>""</formula>
    </cfRule>
  </conditionalFormatting>
  <conditionalFormatting sqref="G47">
    <cfRule type="cellIs" dxfId="1234" priority="1224" operator="equal">
      <formula>"bitte auswählen"</formula>
    </cfRule>
  </conditionalFormatting>
  <conditionalFormatting sqref="D46:E46">
    <cfRule type="cellIs" dxfId="1233" priority="1219" operator="equal">
      <formula>"sonstiger Ort (bitte unter Bemerkung eintragen)"</formula>
    </cfRule>
    <cfRule type="cellIs" dxfId="1232" priority="1222" operator="equal">
      <formula>"bitte auswählen"</formula>
    </cfRule>
    <cfRule type="cellIs" dxfId="1231" priority="1223" operator="equal">
      <formula>"sonstiges (bitte unter Bemerkungen eintragen)"</formula>
    </cfRule>
  </conditionalFormatting>
  <conditionalFormatting sqref="D47:E47">
    <cfRule type="cellIs" dxfId="1230" priority="1220" operator="equal">
      <formula>"sonstiges Ziel (bitte unter Bemerkung angeben)"</formula>
    </cfRule>
    <cfRule type="cellIs" dxfId="1229" priority="1221" operator="equal">
      <formula>"bitte auswählen"</formula>
    </cfRule>
  </conditionalFormatting>
  <conditionalFormatting sqref="I46">
    <cfRule type="cellIs" dxfId="1228" priority="1217" operator="equal">
      <formula>"bitte auswählen"</formula>
    </cfRule>
    <cfRule type="cellIs" dxfId="1227" priority="1218" operator="equal">
      <formula>"sonstiges (bitte unter Bemerkungen eintragen)"</formula>
    </cfRule>
  </conditionalFormatting>
  <conditionalFormatting sqref="C46">
    <cfRule type="cellIs" dxfId="1226" priority="1215" operator="lessThan">
      <formula>EDATE($K$9,-6)</formula>
    </cfRule>
    <cfRule type="cellIs" dxfId="1225" priority="1216" operator="greaterThan">
      <formula>$K$9</formula>
    </cfRule>
  </conditionalFormatting>
  <conditionalFormatting sqref="O47">
    <cfRule type="cellIs" dxfId="1224" priority="1214" operator="greaterThan">
      <formula>$L46</formula>
    </cfRule>
  </conditionalFormatting>
  <conditionalFormatting sqref="Q47">
    <cfRule type="cellIs" dxfId="1223" priority="1211" operator="equal">
      <formula>"a"</formula>
    </cfRule>
    <cfRule type="cellIs" dxfId="1222" priority="1212" operator="equal">
      <formula>"v"</formula>
    </cfRule>
    <cfRule type="cellIs" dxfId="1221" priority="1213" operator="equal">
      <formula>"f"</formula>
    </cfRule>
  </conditionalFormatting>
  <conditionalFormatting sqref="H46">
    <cfRule type="cellIs" dxfId="1220" priority="1204" operator="equal">
      <formula>$F$13</formula>
    </cfRule>
    <cfRule type="cellIs" dxfId="1219" priority="1205" operator="equal">
      <formula>$F$12</formula>
    </cfRule>
    <cfRule type="cellIs" dxfId="1218" priority="1206" operator="equal">
      <formula>$F$11</formula>
    </cfRule>
    <cfRule type="cellIs" dxfId="1217" priority="1207" operator="equal">
      <formula>$F$10</formula>
    </cfRule>
    <cfRule type="cellIs" dxfId="1216" priority="1208" operator="equal">
      <formula>$F$9</formula>
    </cfRule>
    <cfRule type="cellIs" dxfId="1215" priority="1209" operator="equal">
      <formula>"wird ausgefüllt"</formula>
    </cfRule>
    <cfRule type="cellIs" dxfId="1214" priority="1210" operator="equal">
      <formula>"bitte angeben"</formula>
    </cfRule>
  </conditionalFormatting>
  <conditionalFormatting sqref="J47">
    <cfRule type="cellIs" dxfId="1213" priority="1202" operator="greaterThan">
      <formula>0</formula>
    </cfRule>
  </conditionalFormatting>
  <conditionalFormatting sqref="G46">
    <cfRule type="cellIs" dxfId="1212" priority="1201" operator="equal">
      <formula>"auswählen"</formula>
    </cfRule>
  </conditionalFormatting>
  <conditionalFormatting sqref="S48:S49">
    <cfRule type="cellIs" dxfId="1211" priority="1200" operator="notEqual">
      <formula>""</formula>
    </cfRule>
  </conditionalFormatting>
  <conditionalFormatting sqref="G49">
    <cfRule type="cellIs" dxfId="1210" priority="1199" operator="equal">
      <formula>"bitte auswählen"</formula>
    </cfRule>
  </conditionalFormatting>
  <conditionalFormatting sqref="D48:E48">
    <cfRule type="cellIs" dxfId="1209" priority="1194" operator="equal">
      <formula>"sonstiger Ort (bitte unter Bemerkung eintragen)"</formula>
    </cfRule>
    <cfRule type="cellIs" dxfId="1208" priority="1197" operator="equal">
      <formula>"bitte auswählen"</formula>
    </cfRule>
    <cfRule type="cellIs" dxfId="1207" priority="1198" operator="equal">
      <formula>"sonstiges (bitte unter Bemerkungen eintragen)"</formula>
    </cfRule>
  </conditionalFormatting>
  <conditionalFormatting sqref="D49:E49">
    <cfRule type="cellIs" dxfId="1206" priority="1195" operator="equal">
      <formula>"sonstiges Ziel (bitte unter Bemerkung angeben)"</formula>
    </cfRule>
    <cfRule type="cellIs" dxfId="1205" priority="1196" operator="equal">
      <formula>"bitte auswählen"</formula>
    </cfRule>
  </conditionalFormatting>
  <conditionalFormatting sqref="I48">
    <cfRule type="cellIs" dxfId="1204" priority="1192" operator="equal">
      <formula>"bitte auswählen"</formula>
    </cfRule>
    <cfRule type="cellIs" dxfId="1203" priority="1193" operator="equal">
      <formula>"sonstiges (bitte unter Bemerkungen eintragen)"</formula>
    </cfRule>
  </conditionalFormatting>
  <conditionalFormatting sqref="C48">
    <cfRule type="cellIs" dxfId="1202" priority="1190" operator="lessThan">
      <formula>EDATE($K$9,-6)</formula>
    </cfRule>
    <cfRule type="cellIs" dxfId="1201" priority="1191" operator="greaterThan">
      <formula>$K$9</formula>
    </cfRule>
  </conditionalFormatting>
  <conditionalFormatting sqref="O49">
    <cfRule type="cellIs" dxfId="1200" priority="1189" operator="greaterThan">
      <formula>$L48</formula>
    </cfRule>
  </conditionalFormatting>
  <conditionalFormatting sqref="Q49">
    <cfRule type="cellIs" dxfId="1199" priority="1186" operator="equal">
      <formula>"a"</formula>
    </cfRule>
    <cfRule type="cellIs" dxfId="1198" priority="1187" operator="equal">
      <formula>"v"</formula>
    </cfRule>
    <cfRule type="cellIs" dxfId="1197" priority="1188" operator="equal">
      <formula>"f"</formula>
    </cfRule>
  </conditionalFormatting>
  <conditionalFormatting sqref="H48">
    <cfRule type="cellIs" dxfId="1196" priority="1179" operator="equal">
      <formula>$F$13</formula>
    </cfRule>
    <cfRule type="cellIs" dxfId="1195" priority="1180" operator="equal">
      <formula>$F$12</formula>
    </cfRule>
    <cfRule type="cellIs" dxfId="1194" priority="1181" operator="equal">
      <formula>$F$11</formula>
    </cfRule>
    <cfRule type="cellIs" dxfId="1193" priority="1182" operator="equal">
      <formula>$F$10</formula>
    </cfRule>
    <cfRule type="cellIs" dxfId="1192" priority="1183" operator="equal">
      <formula>$F$9</formula>
    </cfRule>
    <cfRule type="cellIs" dxfId="1191" priority="1184" operator="equal">
      <formula>"wird ausgefüllt"</formula>
    </cfRule>
    <cfRule type="cellIs" dxfId="1190" priority="1185" operator="equal">
      <formula>"bitte angeben"</formula>
    </cfRule>
  </conditionalFormatting>
  <conditionalFormatting sqref="J49">
    <cfRule type="cellIs" dxfId="1189" priority="1177" operator="greaterThan">
      <formula>0</formula>
    </cfRule>
  </conditionalFormatting>
  <conditionalFormatting sqref="G48">
    <cfRule type="cellIs" dxfId="1188" priority="1176" operator="equal">
      <formula>"auswählen"</formula>
    </cfRule>
  </conditionalFormatting>
  <conditionalFormatting sqref="S50:S51">
    <cfRule type="cellIs" dxfId="1187" priority="1175" operator="notEqual">
      <formula>""</formula>
    </cfRule>
  </conditionalFormatting>
  <conditionalFormatting sqref="G51">
    <cfRule type="cellIs" dxfId="1186" priority="1174" operator="equal">
      <formula>"bitte auswählen"</formula>
    </cfRule>
  </conditionalFormatting>
  <conditionalFormatting sqref="D50:E50">
    <cfRule type="cellIs" dxfId="1185" priority="1169" operator="equal">
      <formula>"sonstiger Ort (bitte unter Bemerkung eintragen)"</formula>
    </cfRule>
    <cfRule type="cellIs" dxfId="1184" priority="1172" operator="equal">
      <formula>"bitte auswählen"</formula>
    </cfRule>
    <cfRule type="cellIs" dxfId="1183" priority="1173" operator="equal">
      <formula>"sonstiges (bitte unter Bemerkungen eintragen)"</formula>
    </cfRule>
  </conditionalFormatting>
  <conditionalFormatting sqref="D51:E51">
    <cfRule type="cellIs" dxfId="1182" priority="1170" operator="equal">
      <formula>"sonstiges Ziel (bitte unter Bemerkung angeben)"</formula>
    </cfRule>
    <cfRule type="cellIs" dxfId="1181" priority="1171" operator="equal">
      <formula>"bitte auswählen"</formula>
    </cfRule>
  </conditionalFormatting>
  <conditionalFormatting sqref="I50">
    <cfRule type="cellIs" dxfId="1180" priority="1167" operator="equal">
      <formula>"bitte auswählen"</formula>
    </cfRule>
    <cfRule type="cellIs" dxfId="1179" priority="1168" operator="equal">
      <formula>"sonstiges (bitte unter Bemerkungen eintragen)"</formula>
    </cfRule>
  </conditionalFormatting>
  <conditionalFormatting sqref="C50">
    <cfRule type="cellIs" dxfId="1178" priority="1165" operator="lessThan">
      <formula>EDATE($K$9,-6)</formula>
    </cfRule>
    <cfRule type="cellIs" dxfId="1177" priority="1166" operator="greaterThan">
      <formula>$K$9</formula>
    </cfRule>
  </conditionalFormatting>
  <conditionalFormatting sqref="O51">
    <cfRule type="cellIs" dxfId="1176" priority="1164" operator="greaterThan">
      <formula>$L50</formula>
    </cfRule>
  </conditionalFormatting>
  <conditionalFormatting sqref="Q51">
    <cfRule type="cellIs" dxfId="1175" priority="1161" operator="equal">
      <formula>"a"</formula>
    </cfRule>
    <cfRule type="cellIs" dxfId="1174" priority="1162" operator="equal">
      <formula>"v"</formula>
    </cfRule>
    <cfRule type="cellIs" dxfId="1173" priority="1163" operator="equal">
      <formula>"f"</formula>
    </cfRule>
  </conditionalFormatting>
  <conditionalFormatting sqref="H50">
    <cfRule type="cellIs" dxfId="1172" priority="1154" operator="equal">
      <formula>$F$13</formula>
    </cfRule>
    <cfRule type="cellIs" dxfId="1171" priority="1155" operator="equal">
      <formula>$F$12</formula>
    </cfRule>
    <cfRule type="cellIs" dxfId="1170" priority="1156" operator="equal">
      <formula>$F$11</formula>
    </cfRule>
    <cfRule type="cellIs" dxfId="1169" priority="1157" operator="equal">
      <formula>$F$10</formula>
    </cfRule>
    <cfRule type="cellIs" dxfId="1168" priority="1158" operator="equal">
      <formula>$F$9</formula>
    </cfRule>
    <cfRule type="cellIs" dxfId="1167" priority="1159" operator="equal">
      <formula>"wird ausgefüllt"</formula>
    </cfRule>
    <cfRule type="cellIs" dxfId="1166" priority="1160" operator="equal">
      <formula>"bitte angeben"</formula>
    </cfRule>
  </conditionalFormatting>
  <conditionalFormatting sqref="J51">
    <cfRule type="cellIs" dxfId="1165" priority="1152" operator="greaterThan">
      <formula>0</formula>
    </cfRule>
  </conditionalFormatting>
  <conditionalFormatting sqref="G50">
    <cfRule type="cellIs" dxfId="1164" priority="1151" operator="equal">
      <formula>"auswählen"</formula>
    </cfRule>
  </conditionalFormatting>
  <conditionalFormatting sqref="S52:S53">
    <cfRule type="cellIs" dxfId="1163" priority="1150" operator="notEqual">
      <formula>""</formula>
    </cfRule>
  </conditionalFormatting>
  <conditionalFormatting sqref="G53">
    <cfRule type="cellIs" dxfId="1162" priority="1149" operator="equal">
      <formula>"bitte auswählen"</formula>
    </cfRule>
  </conditionalFormatting>
  <conditionalFormatting sqref="D52:E52">
    <cfRule type="cellIs" dxfId="1161" priority="1144" operator="equal">
      <formula>"sonstiger Ort (bitte unter Bemerkung eintragen)"</formula>
    </cfRule>
    <cfRule type="cellIs" dxfId="1160" priority="1147" operator="equal">
      <formula>"bitte auswählen"</formula>
    </cfRule>
    <cfRule type="cellIs" dxfId="1159" priority="1148" operator="equal">
      <formula>"sonstiges (bitte unter Bemerkungen eintragen)"</formula>
    </cfRule>
  </conditionalFormatting>
  <conditionalFormatting sqref="D53:E53">
    <cfRule type="cellIs" dxfId="1158" priority="1145" operator="equal">
      <formula>"sonstiges Ziel (bitte unter Bemerkung angeben)"</formula>
    </cfRule>
    <cfRule type="cellIs" dxfId="1157" priority="1146" operator="equal">
      <formula>"bitte auswählen"</formula>
    </cfRule>
  </conditionalFormatting>
  <conditionalFormatting sqref="I52">
    <cfRule type="cellIs" dxfId="1156" priority="1142" operator="equal">
      <formula>"bitte auswählen"</formula>
    </cfRule>
    <cfRule type="cellIs" dxfId="1155" priority="1143" operator="equal">
      <formula>"sonstiges (bitte unter Bemerkungen eintragen)"</formula>
    </cfRule>
  </conditionalFormatting>
  <conditionalFormatting sqref="C52">
    <cfRule type="cellIs" dxfId="1154" priority="1140" operator="lessThan">
      <formula>EDATE($K$9,-6)</formula>
    </cfRule>
    <cfRule type="cellIs" dxfId="1153" priority="1141" operator="greaterThan">
      <formula>$K$9</formula>
    </cfRule>
  </conditionalFormatting>
  <conditionalFormatting sqref="O53">
    <cfRule type="cellIs" dxfId="1152" priority="1139" operator="greaterThan">
      <formula>$L52</formula>
    </cfRule>
  </conditionalFormatting>
  <conditionalFormatting sqref="Q53">
    <cfRule type="cellIs" dxfId="1151" priority="1136" operator="equal">
      <formula>"a"</formula>
    </cfRule>
    <cfRule type="cellIs" dxfId="1150" priority="1137" operator="equal">
      <formula>"v"</formula>
    </cfRule>
    <cfRule type="cellIs" dxfId="1149" priority="1138" operator="equal">
      <formula>"f"</formula>
    </cfRule>
  </conditionalFormatting>
  <conditionalFormatting sqref="H52">
    <cfRule type="cellIs" dxfId="1148" priority="1129" operator="equal">
      <formula>$F$13</formula>
    </cfRule>
    <cfRule type="cellIs" dxfId="1147" priority="1130" operator="equal">
      <formula>$F$12</formula>
    </cfRule>
    <cfRule type="cellIs" dxfId="1146" priority="1131" operator="equal">
      <formula>$F$11</formula>
    </cfRule>
    <cfRule type="cellIs" dxfId="1145" priority="1132" operator="equal">
      <formula>$F$10</formula>
    </cfRule>
    <cfRule type="cellIs" dxfId="1144" priority="1133" operator="equal">
      <formula>$F$9</formula>
    </cfRule>
    <cfRule type="cellIs" dxfId="1143" priority="1134" operator="equal">
      <formula>"wird ausgefüllt"</formula>
    </cfRule>
    <cfRule type="cellIs" dxfId="1142" priority="1135" operator="equal">
      <formula>"bitte angeben"</formula>
    </cfRule>
  </conditionalFormatting>
  <conditionalFormatting sqref="J53">
    <cfRule type="cellIs" dxfId="1141" priority="1127" operator="greaterThan">
      <formula>0</formula>
    </cfRule>
  </conditionalFormatting>
  <conditionalFormatting sqref="G52">
    <cfRule type="cellIs" dxfId="1140" priority="1126" operator="equal">
      <formula>"auswählen"</formula>
    </cfRule>
  </conditionalFormatting>
  <conditionalFormatting sqref="S54:S55">
    <cfRule type="cellIs" dxfId="1139" priority="1125" operator="notEqual">
      <formula>""</formula>
    </cfRule>
  </conditionalFormatting>
  <conditionalFormatting sqref="G55">
    <cfRule type="cellIs" dxfId="1138" priority="1124" operator="equal">
      <formula>"bitte auswählen"</formula>
    </cfRule>
  </conditionalFormatting>
  <conditionalFormatting sqref="D54:E54">
    <cfRule type="cellIs" dxfId="1137" priority="1119" operator="equal">
      <formula>"sonstiger Ort (bitte unter Bemerkung eintragen)"</formula>
    </cfRule>
    <cfRule type="cellIs" dxfId="1136" priority="1122" operator="equal">
      <formula>"bitte auswählen"</formula>
    </cfRule>
    <cfRule type="cellIs" dxfId="1135" priority="1123" operator="equal">
      <formula>"sonstiges (bitte unter Bemerkungen eintragen)"</formula>
    </cfRule>
  </conditionalFormatting>
  <conditionalFormatting sqref="D55:E55">
    <cfRule type="cellIs" dxfId="1134" priority="1120" operator="equal">
      <formula>"sonstiges Ziel (bitte unter Bemerkung angeben)"</formula>
    </cfRule>
    <cfRule type="cellIs" dxfId="1133" priority="1121" operator="equal">
      <formula>"bitte auswählen"</formula>
    </cfRule>
  </conditionalFormatting>
  <conditionalFormatting sqref="I54">
    <cfRule type="cellIs" dxfId="1132" priority="1117" operator="equal">
      <formula>"bitte auswählen"</formula>
    </cfRule>
    <cfRule type="cellIs" dxfId="1131" priority="1118" operator="equal">
      <formula>"sonstiges (bitte unter Bemerkungen eintragen)"</formula>
    </cfRule>
  </conditionalFormatting>
  <conditionalFormatting sqref="C54">
    <cfRule type="cellIs" dxfId="1130" priority="1115" operator="lessThan">
      <formula>EDATE($K$9,-6)</formula>
    </cfRule>
    <cfRule type="cellIs" dxfId="1129" priority="1116" operator="greaterThan">
      <formula>$K$9</formula>
    </cfRule>
  </conditionalFormatting>
  <conditionalFormatting sqref="O55">
    <cfRule type="cellIs" dxfId="1128" priority="1114" operator="greaterThan">
      <formula>$L54</formula>
    </cfRule>
  </conditionalFormatting>
  <conditionalFormatting sqref="Q55">
    <cfRule type="cellIs" dxfId="1127" priority="1111" operator="equal">
      <formula>"a"</formula>
    </cfRule>
    <cfRule type="cellIs" dxfId="1126" priority="1112" operator="equal">
      <formula>"v"</formula>
    </cfRule>
    <cfRule type="cellIs" dxfId="1125" priority="1113" operator="equal">
      <formula>"f"</formula>
    </cfRule>
  </conditionalFormatting>
  <conditionalFormatting sqref="H54">
    <cfRule type="cellIs" dxfId="1124" priority="1104" operator="equal">
      <formula>$F$13</formula>
    </cfRule>
    <cfRule type="cellIs" dxfId="1123" priority="1105" operator="equal">
      <formula>$F$12</formula>
    </cfRule>
    <cfRule type="cellIs" dxfId="1122" priority="1106" operator="equal">
      <formula>$F$11</formula>
    </cfRule>
    <cfRule type="cellIs" dxfId="1121" priority="1107" operator="equal">
      <formula>$F$10</formula>
    </cfRule>
    <cfRule type="cellIs" dxfId="1120" priority="1108" operator="equal">
      <formula>$F$9</formula>
    </cfRule>
    <cfRule type="cellIs" dxfId="1119" priority="1109" operator="equal">
      <formula>"wird ausgefüllt"</formula>
    </cfRule>
    <cfRule type="cellIs" dxfId="1118" priority="1110" operator="equal">
      <formula>"bitte angeben"</formula>
    </cfRule>
  </conditionalFormatting>
  <conditionalFormatting sqref="J55">
    <cfRule type="cellIs" dxfId="1117" priority="1102" operator="greaterThan">
      <formula>0</formula>
    </cfRule>
  </conditionalFormatting>
  <conditionalFormatting sqref="G54">
    <cfRule type="cellIs" dxfId="1116" priority="1101" operator="equal">
      <formula>"auswählen"</formula>
    </cfRule>
  </conditionalFormatting>
  <conditionalFormatting sqref="S56:S57">
    <cfRule type="cellIs" dxfId="1115" priority="1100" operator="notEqual">
      <formula>""</formula>
    </cfRule>
  </conditionalFormatting>
  <conditionalFormatting sqref="G57">
    <cfRule type="cellIs" dxfId="1114" priority="1099" operator="equal">
      <formula>"bitte auswählen"</formula>
    </cfRule>
  </conditionalFormatting>
  <conditionalFormatting sqref="D56:E56">
    <cfRule type="cellIs" dxfId="1113" priority="1094" operator="equal">
      <formula>"sonstiger Ort (bitte unter Bemerkung eintragen)"</formula>
    </cfRule>
    <cfRule type="cellIs" dxfId="1112" priority="1097" operator="equal">
      <formula>"bitte auswählen"</formula>
    </cfRule>
    <cfRule type="cellIs" dxfId="1111" priority="1098" operator="equal">
      <formula>"sonstiges (bitte unter Bemerkungen eintragen)"</formula>
    </cfRule>
  </conditionalFormatting>
  <conditionalFormatting sqref="D57:E57">
    <cfRule type="cellIs" dxfId="1110" priority="1095" operator="equal">
      <formula>"sonstiges Ziel (bitte unter Bemerkung angeben)"</formula>
    </cfRule>
    <cfRule type="cellIs" dxfId="1109" priority="1096" operator="equal">
      <formula>"bitte auswählen"</formula>
    </cfRule>
  </conditionalFormatting>
  <conditionalFormatting sqref="I56">
    <cfRule type="cellIs" dxfId="1108" priority="1092" operator="equal">
      <formula>"bitte auswählen"</formula>
    </cfRule>
    <cfRule type="cellIs" dxfId="1107" priority="1093" operator="equal">
      <formula>"sonstiges (bitte unter Bemerkungen eintragen)"</formula>
    </cfRule>
  </conditionalFormatting>
  <conditionalFormatting sqref="C56">
    <cfRule type="cellIs" dxfId="1106" priority="1090" operator="lessThan">
      <formula>EDATE($K$9,-6)</formula>
    </cfRule>
    <cfRule type="cellIs" dxfId="1105" priority="1091" operator="greaterThan">
      <formula>$K$9</formula>
    </cfRule>
  </conditionalFormatting>
  <conditionalFormatting sqref="O57">
    <cfRule type="cellIs" dxfId="1104" priority="1089" operator="greaterThan">
      <formula>$L56</formula>
    </cfRule>
  </conditionalFormatting>
  <conditionalFormatting sqref="Q57">
    <cfRule type="cellIs" dxfId="1103" priority="1086" operator="equal">
      <formula>"a"</formula>
    </cfRule>
    <cfRule type="cellIs" dxfId="1102" priority="1087" operator="equal">
      <formula>"v"</formula>
    </cfRule>
    <cfRule type="cellIs" dxfId="1101" priority="1088" operator="equal">
      <formula>"f"</formula>
    </cfRule>
  </conditionalFormatting>
  <conditionalFormatting sqref="H56">
    <cfRule type="cellIs" dxfId="1100" priority="1079" operator="equal">
      <formula>$F$13</formula>
    </cfRule>
    <cfRule type="cellIs" dxfId="1099" priority="1080" operator="equal">
      <formula>$F$12</formula>
    </cfRule>
    <cfRule type="cellIs" dxfId="1098" priority="1081" operator="equal">
      <formula>$F$11</formula>
    </cfRule>
    <cfRule type="cellIs" dxfId="1097" priority="1082" operator="equal">
      <formula>$F$10</formula>
    </cfRule>
    <cfRule type="cellIs" dxfId="1096" priority="1083" operator="equal">
      <formula>$F$9</formula>
    </cfRule>
    <cfRule type="cellIs" dxfId="1095" priority="1084" operator="equal">
      <formula>"wird ausgefüllt"</formula>
    </cfRule>
    <cfRule type="cellIs" dxfId="1094" priority="1085" operator="equal">
      <formula>"bitte angeben"</formula>
    </cfRule>
  </conditionalFormatting>
  <conditionalFormatting sqref="J57">
    <cfRule type="cellIs" dxfId="1093" priority="1077" operator="greaterThan">
      <formula>0</formula>
    </cfRule>
  </conditionalFormatting>
  <conditionalFormatting sqref="G56">
    <cfRule type="cellIs" dxfId="1092" priority="1076" operator="equal">
      <formula>"auswählen"</formula>
    </cfRule>
  </conditionalFormatting>
  <conditionalFormatting sqref="S58:S59">
    <cfRule type="cellIs" dxfId="1091" priority="1075" operator="notEqual">
      <formula>""</formula>
    </cfRule>
  </conditionalFormatting>
  <conditionalFormatting sqref="G59">
    <cfRule type="cellIs" dxfId="1090" priority="1074" operator="equal">
      <formula>"bitte auswählen"</formula>
    </cfRule>
  </conditionalFormatting>
  <conditionalFormatting sqref="D58:E58">
    <cfRule type="cellIs" dxfId="1089" priority="1069" operator="equal">
      <formula>"sonstiger Ort (bitte unter Bemerkung eintragen)"</formula>
    </cfRule>
    <cfRule type="cellIs" dxfId="1088" priority="1072" operator="equal">
      <formula>"bitte auswählen"</formula>
    </cfRule>
    <cfRule type="cellIs" dxfId="1087" priority="1073" operator="equal">
      <formula>"sonstiges (bitte unter Bemerkungen eintragen)"</formula>
    </cfRule>
  </conditionalFormatting>
  <conditionalFormatting sqref="D59:E59">
    <cfRule type="cellIs" dxfId="1086" priority="1070" operator="equal">
      <formula>"sonstiges Ziel (bitte unter Bemerkung angeben)"</formula>
    </cfRule>
    <cfRule type="cellIs" dxfId="1085" priority="1071" operator="equal">
      <formula>"bitte auswählen"</formula>
    </cfRule>
  </conditionalFormatting>
  <conditionalFormatting sqref="I58">
    <cfRule type="cellIs" dxfId="1084" priority="1067" operator="equal">
      <formula>"bitte auswählen"</formula>
    </cfRule>
    <cfRule type="cellIs" dxfId="1083" priority="1068" operator="equal">
      <formula>"sonstiges (bitte unter Bemerkungen eintragen)"</formula>
    </cfRule>
  </conditionalFormatting>
  <conditionalFormatting sqref="C58">
    <cfRule type="cellIs" dxfId="1082" priority="1065" operator="lessThan">
      <formula>EDATE($K$9,-6)</formula>
    </cfRule>
    <cfRule type="cellIs" dxfId="1081" priority="1066" operator="greaterThan">
      <formula>$K$9</formula>
    </cfRule>
  </conditionalFormatting>
  <conditionalFormatting sqref="O59">
    <cfRule type="cellIs" dxfId="1080" priority="1064" operator="greaterThan">
      <formula>$L58</formula>
    </cfRule>
  </conditionalFormatting>
  <conditionalFormatting sqref="Q59">
    <cfRule type="cellIs" dxfId="1079" priority="1061" operator="equal">
      <formula>"a"</formula>
    </cfRule>
    <cfRule type="cellIs" dxfId="1078" priority="1062" operator="equal">
      <formula>"v"</formula>
    </cfRule>
    <cfRule type="cellIs" dxfId="1077" priority="1063" operator="equal">
      <formula>"f"</formula>
    </cfRule>
  </conditionalFormatting>
  <conditionalFormatting sqref="H58">
    <cfRule type="cellIs" dxfId="1076" priority="1054" operator="equal">
      <formula>$F$13</formula>
    </cfRule>
    <cfRule type="cellIs" dxfId="1075" priority="1055" operator="equal">
      <formula>$F$12</formula>
    </cfRule>
    <cfRule type="cellIs" dxfId="1074" priority="1056" operator="equal">
      <formula>$F$11</formula>
    </cfRule>
    <cfRule type="cellIs" dxfId="1073" priority="1057" operator="equal">
      <formula>$F$10</formula>
    </cfRule>
    <cfRule type="cellIs" dxfId="1072" priority="1058" operator="equal">
      <formula>$F$9</formula>
    </cfRule>
    <cfRule type="cellIs" dxfId="1071" priority="1059" operator="equal">
      <formula>"wird ausgefüllt"</formula>
    </cfRule>
    <cfRule type="cellIs" dxfId="1070" priority="1060" operator="equal">
      <formula>"bitte angeben"</formula>
    </cfRule>
  </conditionalFormatting>
  <conditionalFormatting sqref="J59">
    <cfRule type="cellIs" dxfId="1069" priority="1052" operator="greaterThan">
      <formula>0</formula>
    </cfRule>
  </conditionalFormatting>
  <conditionalFormatting sqref="G58">
    <cfRule type="cellIs" dxfId="1068" priority="1051" operator="equal">
      <formula>"auswählen"</formula>
    </cfRule>
  </conditionalFormatting>
  <conditionalFormatting sqref="S60:S61">
    <cfRule type="cellIs" dxfId="1067" priority="1050" operator="notEqual">
      <formula>""</formula>
    </cfRule>
  </conditionalFormatting>
  <conditionalFormatting sqref="G61">
    <cfRule type="cellIs" dxfId="1066" priority="1049" operator="equal">
      <formula>"bitte auswählen"</formula>
    </cfRule>
  </conditionalFormatting>
  <conditionalFormatting sqref="D60:E60">
    <cfRule type="cellIs" dxfId="1065" priority="1044" operator="equal">
      <formula>"sonstiger Ort (bitte unter Bemerkung eintragen)"</formula>
    </cfRule>
    <cfRule type="cellIs" dxfId="1064" priority="1047" operator="equal">
      <formula>"bitte auswählen"</formula>
    </cfRule>
    <cfRule type="cellIs" dxfId="1063" priority="1048" operator="equal">
      <formula>"sonstiges (bitte unter Bemerkungen eintragen)"</formula>
    </cfRule>
  </conditionalFormatting>
  <conditionalFormatting sqref="D61:E61">
    <cfRule type="cellIs" dxfId="1062" priority="1045" operator="equal">
      <formula>"sonstiges Ziel (bitte unter Bemerkung angeben)"</formula>
    </cfRule>
    <cfRule type="cellIs" dxfId="1061" priority="1046" operator="equal">
      <formula>"bitte auswählen"</formula>
    </cfRule>
  </conditionalFormatting>
  <conditionalFormatting sqref="I60">
    <cfRule type="cellIs" dxfId="1060" priority="1042" operator="equal">
      <formula>"bitte auswählen"</formula>
    </cfRule>
    <cfRule type="cellIs" dxfId="1059" priority="1043" operator="equal">
      <formula>"sonstiges (bitte unter Bemerkungen eintragen)"</formula>
    </cfRule>
  </conditionalFormatting>
  <conditionalFormatting sqref="C60">
    <cfRule type="cellIs" dxfId="1058" priority="1040" operator="lessThan">
      <formula>EDATE($K$9,-6)</formula>
    </cfRule>
    <cfRule type="cellIs" dxfId="1057" priority="1041" operator="greaterThan">
      <formula>$K$9</formula>
    </cfRule>
  </conditionalFormatting>
  <conditionalFormatting sqref="O61">
    <cfRule type="cellIs" dxfId="1056" priority="1039" operator="greaterThan">
      <formula>$L60</formula>
    </cfRule>
  </conditionalFormatting>
  <conditionalFormatting sqref="Q61">
    <cfRule type="cellIs" dxfId="1055" priority="1036" operator="equal">
      <formula>"a"</formula>
    </cfRule>
    <cfRule type="cellIs" dxfId="1054" priority="1037" operator="equal">
      <formula>"v"</formula>
    </cfRule>
    <cfRule type="cellIs" dxfId="1053" priority="1038" operator="equal">
      <formula>"f"</formula>
    </cfRule>
  </conditionalFormatting>
  <conditionalFormatting sqref="H60">
    <cfRule type="cellIs" dxfId="1052" priority="1029" operator="equal">
      <formula>$F$13</formula>
    </cfRule>
    <cfRule type="cellIs" dxfId="1051" priority="1030" operator="equal">
      <formula>$F$12</formula>
    </cfRule>
    <cfRule type="cellIs" dxfId="1050" priority="1031" operator="equal">
      <formula>$F$11</formula>
    </cfRule>
    <cfRule type="cellIs" dxfId="1049" priority="1032" operator="equal">
      <formula>$F$10</formula>
    </cfRule>
    <cfRule type="cellIs" dxfId="1048" priority="1033" operator="equal">
      <formula>$F$9</formula>
    </cfRule>
    <cfRule type="cellIs" dxfId="1047" priority="1034" operator="equal">
      <formula>"wird ausgefüllt"</formula>
    </cfRule>
    <cfRule type="cellIs" dxfId="1046" priority="1035" operator="equal">
      <formula>"bitte angeben"</formula>
    </cfRule>
  </conditionalFormatting>
  <conditionalFormatting sqref="J61">
    <cfRule type="cellIs" dxfId="1045" priority="1027" operator="greaterThan">
      <formula>0</formula>
    </cfRule>
  </conditionalFormatting>
  <conditionalFormatting sqref="G60">
    <cfRule type="cellIs" dxfId="1044" priority="1026" operator="equal">
      <formula>"auswählen"</formula>
    </cfRule>
  </conditionalFormatting>
  <conditionalFormatting sqref="S62:S63">
    <cfRule type="cellIs" dxfId="1043" priority="1025" operator="notEqual">
      <formula>""</formula>
    </cfRule>
  </conditionalFormatting>
  <conditionalFormatting sqref="G63">
    <cfRule type="cellIs" dxfId="1042" priority="1024" operator="equal">
      <formula>"bitte auswählen"</formula>
    </cfRule>
  </conditionalFormatting>
  <conditionalFormatting sqref="D62:E62">
    <cfRule type="cellIs" dxfId="1041" priority="1019" operator="equal">
      <formula>"sonstiger Ort (bitte unter Bemerkung eintragen)"</formula>
    </cfRule>
    <cfRule type="cellIs" dxfId="1040" priority="1022" operator="equal">
      <formula>"bitte auswählen"</formula>
    </cfRule>
    <cfRule type="cellIs" dxfId="1039" priority="1023" operator="equal">
      <formula>"sonstiges (bitte unter Bemerkungen eintragen)"</formula>
    </cfRule>
  </conditionalFormatting>
  <conditionalFormatting sqref="D63:E63">
    <cfRule type="cellIs" dxfId="1038" priority="1020" operator="equal">
      <formula>"sonstiges Ziel (bitte unter Bemerkung angeben)"</formula>
    </cfRule>
    <cfRule type="cellIs" dxfId="1037" priority="1021" operator="equal">
      <formula>"bitte auswählen"</formula>
    </cfRule>
  </conditionalFormatting>
  <conditionalFormatting sqref="I62">
    <cfRule type="cellIs" dxfId="1036" priority="1017" operator="equal">
      <formula>"bitte auswählen"</formula>
    </cfRule>
    <cfRule type="cellIs" dxfId="1035" priority="1018" operator="equal">
      <formula>"sonstiges (bitte unter Bemerkungen eintragen)"</formula>
    </cfRule>
  </conditionalFormatting>
  <conditionalFormatting sqref="C62">
    <cfRule type="cellIs" dxfId="1034" priority="1015" operator="lessThan">
      <formula>EDATE($K$9,-6)</formula>
    </cfRule>
    <cfRule type="cellIs" dxfId="1033" priority="1016" operator="greaterThan">
      <formula>$K$9</formula>
    </cfRule>
  </conditionalFormatting>
  <conditionalFormatting sqref="O63">
    <cfRule type="cellIs" dxfId="1032" priority="1014" operator="greaterThan">
      <formula>$L62</formula>
    </cfRule>
  </conditionalFormatting>
  <conditionalFormatting sqref="Q63">
    <cfRule type="cellIs" dxfId="1031" priority="1011" operator="equal">
      <formula>"a"</formula>
    </cfRule>
    <cfRule type="cellIs" dxfId="1030" priority="1012" operator="equal">
      <formula>"v"</formula>
    </cfRule>
    <cfRule type="cellIs" dxfId="1029" priority="1013" operator="equal">
      <formula>"f"</formula>
    </cfRule>
  </conditionalFormatting>
  <conditionalFormatting sqref="H62">
    <cfRule type="cellIs" dxfId="1028" priority="1004" operator="equal">
      <formula>$F$13</formula>
    </cfRule>
    <cfRule type="cellIs" dxfId="1027" priority="1005" operator="equal">
      <formula>$F$12</formula>
    </cfRule>
    <cfRule type="cellIs" dxfId="1026" priority="1006" operator="equal">
      <formula>$F$11</formula>
    </cfRule>
    <cfRule type="cellIs" dxfId="1025" priority="1007" operator="equal">
      <formula>$F$10</formula>
    </cfRule>
    <cfRule type="cellIs" dxfId="1024" priority="1008" operator="equal">
      <formula>$F$9</formula>
    </cfRule>
    <cfRule type="cellIs" dxfId="1023" priority="1009" operator="equal">
      <formula>"wird ausgefüllt"</formula>
    </cfRule>
    <cfRule type="cellIs" dxfId="1022" priority="1010" operator="equal">
      <formula>"bitte angeben"</formula>
    </cfRule>
  </conditionalFormatting>
  <conditionalFormatting sqref="J63">
    <cfRule type="cellIs" dxfId="1021" priority="1002" operator="greaterThan">
      <formula>0</formula>
    </cfRule>
  </conditionalFormatting>
  <conditionalFormatting sqref="G62">
    <cfRule type="cellIs" dxfId="1020" priority="1001" operator="equal">
      <formula>"auswählen"</formula>
    </cfRule>
  </conditionalFormatting>
  <conditionalFormatting sqref="S64:S65">
    <cfRule type="cellIs" dxfId="1019" priority="1000" operator="notEqual">
      <formula>""</formula>
    </cfRule>
  </conditionalFormatting>
  <conditionalFormatting sqref="G65">
    <cfRule type="cellIs" dxfId="1018" priority="999" operator="equal">
      <formula>"bitte auswählen"</formula>
    </cfRule>
  </conditionalFormatting>
  <conditionalFormatting sqref="D64:E64">
    <cfRule type="cellIs" dxfId="1017" priority="994" operator="equal">
      <formula>"sonstiger Ort (bitte unter Bemerkung eintragen)"</formula>
    </cfRule>
    <cfRule type="cellIs" dxfId="1016" priority="997" operator="equal">
      <formula>"bitte auswählen"</formula>
    </cfRule>
    <cfRule type="cellIs" dxfId="1015" priority="998" operator="equal">
      <formula>"sonstiges (bitte unter Bemerkungen eintragen)"</formula>
    </cfRule>
  </conditionalFormatting>
  <conditionalFormatting sqref="D65:E65">
    <cfRule type="cellIs" dxfId="1014" priority="995" operator="equal">
      <formula>"sonstiges Ziel (bitte unter Bemerkung angeben)"</formula>
    </cfRule>
    <cfRule type="cellIs" dxfId="1013" priority="996" operator="equal">
      <formula>"bitte auswählen"</formula>
    </cfRule>
  </conditionalFormatting>
  <conditionalFormatting sqref="I64">
    <cfRule type="cellIs" dxfId="1012" priority="992" operator="equal">
      <formula>"bitte auswählen"</formula>
    </cfRule>
    <cfRule type="cellIs" dxfId="1011" priority="993" operator="equal">
      <formula>"sonstiges (bitte unter Bemerkungen eintragen)"</formula>
    </cfRule>
  </conditionalFormatting>
  <conditionalFormatting sqref="C64">
    <cfRule type="cellIs" dxfId="1010" priority="990" operator="lessThan">
      <formula>EDATE($K$9,-6)</formula>
    </cfRule>
    <cfRule type="cellIs" dxfId="1009" priority="991" operator="greaterThan">
      <formula>$K$9</formula>
    </cfRule>
  </conditionalFormatting>
  <conditionalFormatting sqref="O65">
    <cfRule type="cellIs" dxfId="1008" priority="989" operator="greaterThan">
      <formula>$L64</formula>
    </cfRule>
  </conditionalFormatting>
  <conditionalFormatting sqref="Q65">
    <cfRule type="cellIs" dxfId="1007" priority="986" operator="equal">
      <formula>"a"</formula>
    </cfRule>
    <cfRule type="cellIs" dxfId="1006" priority="987" operator="equal">
      <formula>"v"</formula>
    </cfRule>
    <cfRule type="cellIs" dxfId="1005" priority="988" operator="equal">
      <formula>"f"</formula>
    </cfRule>
  </conditionalFormatting>
  <conditionalFormatting sqref="H64">
    <cfRule type="cellIs" dxfId="1004" priority="979" operator="equal">
      <formula>$F$13</formula>
    </cfRule>
    <cfRule type="cellIs" dxfId="1003" priority="980" operator="equal">
      <formula>$F$12</formula>
    </cfRule>
    <cfRule type="cellIs" dxfId="1002" priority="981" operator="equal">
      <formula>$F$11</formula>
    </cfRule>
    <cfRule type="cellIs" dxfId="1001" priority="982" operator="equal">
      <formula>$F$10</formula>
    </cfRule>
    <cfRule type="cellIs" dxfId="1000" priority="983" operator="equal">
      <formula>$F$9</formula>
    </cfRule>
    <cfRule type="cellIs" dxfId="999" priority="984" operator="equal">
      <formula>"wird ausgefüllt"</formula>
    </cfRule>
    <cfRule type="cellIs" dxfId="998" priority="985" operator="equal">
      <formula>"bitte angeben"</formula>
    </cfRule>
  </conditionalFormatting>
  <conditionalFormatting sqref="J65">
    <cfRule type="cellIs" dxfId="997" priority="977" operator="greaterThan">
      <formula>0</formula>
    </cfRule>
  </conditionalFormatting>
  <conditionalFormatting sqref="G64">
    <cfRule type="cellIs" dxfId="996" priority="976" operator="equal">
      <formula>"auswählen"</formula>
    </cfRule>
  </conditionalFormatting>
  <conditionalFormatting sqref="S66:S67">
    <cfRule type="cellIs" dxfId="995" priority="975" operator="notEqual">
      <formula>""</formula>
    </cfRule>
  </conditionalFormatting>
  <conditionalFormatting sqref="G67">
    <cfRule type="cellIs" dxfId="994" priority="974" operator="equal">
      <formula>"bitte auswählen"</formula>
    </cfRule>
  </conditionalFormatting>
  <conditionalFormatting sqref="D66:E66">
    <cfRule type="cellIs" dxfId="993" priority="969" operator="equal">
      <formula>"sonstiger Ort (bitte unter Bemerkung eintragen)"</formula>
    </cfRule>
    <cfRule type="cellIs" dxfId="992" priority="972" operator="equal">
      <formula>"bitte auswählen"</formula>
    </cfRule>
    <cfRule type="cellIs" dxfId="991" priority="973" operator="equal">
      <formula>"sonstiges (bitte unter Bemerkungen eintragen)"</formula>
    </cfRule>
  </conditionalFormatting>
  <conditionalFormatting sqref="D67:E67">
    <cfRule type="cellIs" dxfId="990" priority="970" operator="equal">
      <formula>"sonstiges Ziel (bitte unter Bemerkung angeben)"</formula>
    </cfRule>
    <cfRule type="cellIs" dxfId="989" priority="971" operator="equal">
      <formula>"bitte auswählen"</formula>
    </cfRule>
  </conditionalFormatting>
  <conditionalFormatting sqref="I66">
    <cfRule type="cellIs" dxfId="988" priority="967" operator="equal">
      <formula>"bitte auswählen"</formula>
    </cfRule>
    <cfRule type="cellIs" dxfId="987" priority="968" operator="equal">
      <formula>"sonstiges (bitte unter Bemerkungen eintragen)"</formula>
    </cfRule>
  </conditionalFormatting>
  <conditionalFormatting sqref="C66">
    <cfRule type="cellIs" dxfId="986" priority="965" operator="lessThan">
      <formula>EDATE($K$9,-6)</formula>
    </cfRule>
    <cfRule type="cellIs" dxfId="985" priority="966" operator="greaterThan">
      <formula>$K$9</formula>
    </cfRule>
  </conditionalFormatting>
  <conditionalFormatting sqref="O67">
    <cfRule type="cellIs" dxfId="984" priority="964" operator="greaterThan">
      <formula>$L66</formula>
    </cfRule>
  </conditionalFormatting>
  <conditionalFormatting sqref="Q67">
    <cfRule type="cellIs" dxfId="983" priority="961" operator="equal">
      <formula>"a"</formula>
    </cfRule>
    <cfRule type="cellIs" dxfId="982" priority="962" operator="equal">
      <formula>"v"</formula>
    </cfRule>
    <cfRule type="cellIs" dxfId="981" priority="963" operator="equal">
      <formula>"f"</formula>
    </cfRule>
  </conditionalFormatting>
  <conditionalFormatting sqref="H66">
    <cfRule type="cellIs" dxfId="980" priority="954" operator="equal">
      <formula>$F$13</formula>
    </cfRule>
    <cfRule type="cellIs" dxfId="979" priority="955" operator="equal">
      <formula>$F$12</formula>
    </cfRule>
    <cfRule type="cellIs" dxfId="978" priority="956" operator="equal">
      <formula>$F$11</formula>
    </cfRule>
    <cfRule type="cellIs" dxfId="977" priority="957" operator="equal">
      <formula>$F$10</formula>
    </cfRule>
    <cfRule type="cellIs" dxfId="976" priority="958" operator="equal">
      <formula>$F$9</formula>
    </cfRule>
    <cfRule type="cellIs" dxfId="975" priority="959" operator="equal">
      <formula>"wird ausgefüllt"</formula>
    </cfRule>
    <cfRule type="cellIs" dxfId="974" priority="960" operator="equal">
      <formula>"bitte angeben"</formula>
    </cfRule>
  </conditionalFormatting>
  <conditionalFormatting sqref="J67">
    <cfRule type="cellIs" dxfId="973" priority="952" operator="greaterThan">
      <formula>0</formula>
    </cfRule>
  </conditionalFormatting>
  <conditionalFormatting sqref="G66">
    <cfRule type="cellIs" dxfId="972" priority="951" operator="equal">
      <formula>"auswählen"</formula>
    </cfRule>
  </conditionalFormatting>
  <conditionalFormatting sqref="S68:S69">
    <cfRule type="cellIs" dxfId="971" priority="950" operator="notEqual">
      <formula>""</formula>
    </cfRule>
  </conditionalFormatting>
  <conditionalFormatting sqref="G69">
    <cfRule type="cellIs" dxfId="970" priority="949" operator="equal">
      <formula>"bitte auswählen"</formula>
    </cfRule>
  </conditionalFormatting>
  <conditionalFormatting sqref="D68:E68">
    <cfRule type="cellIs" dxfId="969" priority="944" operator="equal">
      <formula>"sonstiger Ort (bitte unter Bemerkung eintragen)"</formula>
    </cfRule>
    <cfRule type="cellIs" dxfId="968" priority="947" operator="equal">
      <formula>"bitte auswählen"</formula>
    </cfRule>
    <cfRule type="cellIs" dxfId="967" priority="948" operator="equal">
      <formula>"sonstiges (bitte unter Bemerkungen eintragen)"</formula>
    </cfRule>
  </conditionalFormatting>
  <conditionalFormatting sqref="D69:E69">
    <cfRule type="cellIs" dxfId="966" priority="945" operator="equal">
      <formula>"sonstiges Ziel (bitte unter Bemerkung angeben)"</formula>
    </cfRule>
    <cfRule type="cellIs" dxfId="965" priority="946" operator="equal">
      <formula>"bitte auswählen"</formula>
    </cfRule>
  </conditionalFormatting>
  <conditionalFormatting sqref="I68">
    <cfRule type="cellIs" dxfId="964" priority="942" operator="equal">
      <formula>"bitte auswählen"</formula>
    </cfRule>
    <cfRule type="cellIs" dxfId="963" priority="943" operator="equal">
      <formula>"sonstiges (bitte unter Bemerkungen eintragen)"</formula>
    </cfRule>
  </conditionalFormatting>
  <conditionalFormatting sqref="C68">
    <cfRule type="cellIs" dxfId="962" priority="940" operator="lessThan">
      <formula>EDATE($K$9,-6)</formula>
    </cfRule>
    <cfRule type="cellIs" dxfId="961" priority="941" operator="greaterThan">
      <formula>$K$9</formula>
    </cfRule>
  </conditionalFormatting>
  <conditionalFormatting sqref="O69">
    <cfRule type="cellIs" dxfId="960" priority="939" operator="greaterThan">
      <formula>$L68</formula>
    </cfRule>
  </conditionalFormatting>
  <conditionalFormatting sqref="Q69">
    <cfRule type="cellIs" dxfId="959" priority="936" operator="equal">
      <formula>"a"</formula>
    </cfRule>
    <cfRule type="cellIs" dxfId="958" priority="937" operator="equal">
      <formula>"v"</formula>
    </cfRule>
    <cfRule type="cellIs" dxfId="957" priority="938" operator="equal">
      <formula>"f"</formula>
    </cfRule>
  </conditionalFormatting>
  <conditionalFormatting sqref="H68">
    <cfRule type="cellIs" dxfId="956" priority="929" operator="equal">
      <formula>$F$13</formula>
    </cfRule>
    <cfRule type="cellIs" dxfId="955" priority="930" operator="equal">
      <formula>$F$12</formula>
    </cfRule>
    <cfRule type="cellIs" dxfId="954" priority="931" operator="equal">
      <formula>$F$11</formula>
    </cfRule>
    <cfRule type="cellIs" dxfId="953" priority="932" operator="equal">
      <formula>$F$10</formula>
    </cfRule>
    <cfRule type="cellIs" dxfId="952" priority="933" operator="equal">
      <formula>$F$9</formula>
    </cfRule>
    <cfRule type="cellIs" dxfId="951" priority="934" operator="equal">
      <formula>"wird ausgefüllt"</formula>
    </cfRule>
    <cfRule type="cellIs" dxfId="950" priority="935" operator="equal">
      <formula>"bitte angeben"</formula>
    </cfRule>
  </conditionalFormatting>
  <conditionalFormatting sqref="J69">
    <cfRule type="cellIs" dxfId="949" priority="927" operator="greaterThan">
      <formula>0</formula>
    </cfRule>
  </conditionalFormatting>
  <conditionalFormatting sqref="G68">
    <cfRule type="cellIs" dxfId="948" priority="926" operator="equal">
      <formula>"auswählen"</formula>
    </cfRule>
  </conditionalFormatting>
  <conditionalFormatting sqref="S70:S71">
    <cfRule type="cellIs" dxfId="947" priority="925" operator="notEqual">
      <formula>""</formula>
    </cfRule>
  </conditionalFormatting>
  <conditionalFormatting sqref="G71">
    <cfRule type="cellIs" dxfId="946" priority="924" operator="equal">
      <formula>"bitte auswählen"</formula>
    </cfRule>
  </conditionalFormatting>
  <conditionalFormatting sqref="D70:E70">
    <cfRule type="cellIs" dxfId="945" priority="919" operator="equal">
      <formula>"sonstiger Ort (bitte unter Bemerkung eintragen)"</formula>
    </cfRule>
    <cfRule type="cellIs" dxfId="944" priority="922" operator="equal">
      <formula>"bitte auswählen"</formula>
    </cfRule>
    <cfRule type="cellIs" dxfId="943" priority="923" operator="equal">
      <formula>"sonstiges (bitte unter Bemerkungen eintragen)"</formula>
    </cfRule>
  </conditionalFormatting>
  <conditionalFormatting sqref="D71:E71">
    <cfRule type="cellIs" dxfId="942" priority="920" operator="equal">
      <formula>"sonstiges Ziel (bitte unter Bemerkung angeben)"</formula>
    </cfRule>
    <cfRule type="cellIs" dxfId="941" priority="921" operator="equal">
      <formula>"bitte auswählen"</formula>
    </cfRule>
  </conditionalFormatting>
  <conditionalFormatting sqref="I70">
    <cfRule type="cellIs" dxfId="940" priority="917" operator="equal">
      <formula>"bitte auswählen"</formula>
    </cfRule>
    <cfRule type="cellIs" dxfId="939" priority="918" operator="equal">
      <formula>"sonstiges (bitte unter Bemerkungen eintragen)"</formula>
    </cfRule>
  </conditionalFormatting>
  <conditionalFormatting sqref="C70">
    <cfRule type="cellIs" dxfId="938" priority="915" operator="lessThan">
      <formula>EDATE($K$9,-6)</formula>
    </cfRule>
    <cfRule type="cellIs" dxfId="937" priority="916" operator="greaterThan">
      <formula>$K$9</formula>
    </cfRule>
  </conditionalFormatting>
  <conditionalFormatting sqref="O71">
    <cfRule type="cellIs" dxfId="936" priority="914" operator="greaterThan">
      <formula>$L70</formula>
    </cfRule>
  </conditionalFormatting>
  <conditionalFormatting sqref="Q71">
    <cfRule type="cellIs" dxfId="935" priority="911" operator="equal">
      <formula>"a"</formula>
    </cfRule>
    <cfRule type="cellIs" dxfId="934" priority="912" operator="equal">
      <formula>"v"</formula>
    </cfRule>
    <cfRule type="cellIs" dxfId="933" priority="913" operator="equal">
      <formula>"f"</formula>
    </cfRule>
  </conditionalFormatting>
  <conditionalFormatting sqref="H70">
    <cfRule type="cellIs" dxfId="932" priority="904" operator="equal">
      <formula>$F$13</formula>
    </cfRule>
    <cfRule type="cellIs" dxfId="931" priority="905" operator="equal">
      <formula>$F$12</formula>
    </cfRule>
    <cfRule type="cellIs" dxfId="930" priority="906" operator="equal">
      <formula>$F$11</formula>
    </cfRule>
    <cfRule type="cellIs" dxfId="929" priority="907" operator="equal">
      <formula>$F$10</formula>
    </cfRule>
    <cfRule type="cellIs" dxfId="928" priority="908" operator="equal">
      <formula>$F$9</formula>
    </cfRule>
    <cfRule type="cellIs" dxfId="927" priority="909" operator="equal">
      <formula>"wird ausgefüllt"</formula>
    </cfRule>
    <cfRule type="cellIs" dxfId="926" priority="910" operator="equal">
      <formula>"bitte angeben"</formula>
    </cfRule>
  </conditionalFormatting>
  <conditionalFormatting sqref="J71">
    <cfRule type="cellIs" dxfId="925" priority="902" operator="greaterThan">
      <formula>0</formula>
    </cfRule>
  </conditionalFormatting>
  <conditionalFormatting sqref="G70">
    <cfRule type="cellIs" dxfId="924" priority="901" operator="equal">
      <formula>"auswählen"</formula>
    </cfRule>
  </conditionalFormatting>
  <conditionalFormatting sqref="S72:S73">
    <cfRule type="cellIs" dxfId="923" priority="900" operator="notEqual">
      <formula>""</formula>
    </cfRule>
  </conditionalFormatting>
  <conditionalFormatting sqref="G73">
    <cfRule type="cellIs" dxfId="922" priority="899" operator="equal">
      <formula>"bitte auswählen"</formula>
    </cfRule>
  </conditionalFormatting>
  <conditionalFormatting sqref="D72:E72">
    <cfRule type="cellIs" dxfId="921" priority="894" operator="equal">
      <formula>"sonstiger Ort (bitte unter Bemerkung eintragen)"</formula>
    </cfRule>
    <cfRule type="cellIs" dxfId="920" priority="897" operator="equal">
      <formula>"bitte auswählen"</formula>
    </cfRule>
    <cfRule type="cellIs" dxfId="919" priority="898" operator="equal">
      <formula>"sonstiges (bitte unter Bemerkungen eintragen)"</formula>
    </cfRule>
  </conditionalFormatting>
  <conditionalFormatting sqref="D73:E73">
    <cfRule type="cellIs" dxfId="918" priority="895" operator="equal">
      <formula>"sonstiges Ziel (bitte unter Bemerkung angeben)"</formula>
    </cfRule>
    <cfRule type="cellIs" dxfId="917" priority="896" operator="equal">
      <formula>"bitte auswählen"</formula>
    </cfRule>
  </conditionalFormatting>
  <conditionalFormatting sqref="I72">
    <cfRule type="cellIs" dxfId="916" priority="892" operator="equal">
      <formula>"bitte auswählen"</formula>
    </cfRule>
    <cfRule type="cellIs" dxfId="915" priority="893" operator="equal">
      <formula>"sonstiges (bitte unter Bemerkungen eintragen)"</formula>
    </cfRule>
  </conditionalFormatting>
  <conditionalFormatting sqref="C72">
    <cfRule type="cellIs" dxfId="914" priority="890" operator="lessThan">
      <formula>EDATE($K$9,-6)</formula>
    </cfRule>
    <cfRule type="cellIs" dxfId="913" priority="891" operator="greaterThan">
      <formula>$K$9</formula>
    </cfRule>
  </conditionalFormatting>
  <conditionalFormatting sqref="O73">
    <cfRule type="cellIs" dxfId="912" priority="889" operator="greaterThan">
      <formula>$L72</formula>
    </cfRule>
  </conditionalFormatting>
  <conditionalFormatting sqref="Q73">
    <cfRule type="cellIs" dxfId="911" priority="886" operator="equal">
      <formula>"a"</formula>
    </cfRule>
    <cfRule type="cellIs" dxfId="910" priority="887" operator="equal">
      <formula>"v"</formula>
    </cfRule>
    <cfRule type="cellIs" dxfId="909" priority="888" operator="equal">
      <formula>"f"</formula>
    </cfRule>
  </conditionalFormatting>
  <conditionalFormatting sqref="H72">
    <cfRule type="cellIs" dxfId="908" priority="879" operator="equal">
      <formula>$F$13</formula>
    </cfRule>
    <cfRule type="cellIs" dxfId="907" priority="880" operator="equal">
      <formula>$F$12</formula>
    </cfRule>
    <cfRule type="cellIs" dxfId="906" priority="881" operator="equal">
      <formula>$F$11</formula>
    </cfRule>
    <cfRule type="cellIs" dxfId="905" priority="882" operator="equal">
      <formula>$F$10</formula>
    </cfRule>
    <cfRule type="cellIs" dxfId="904" priority="883" operator="equal">
      <formula>$F$9</formula>
    </cfRule>
    <cfRule type="cellIs" dxfId="903" priority="884" operator="equal">
      <formula>"wird ausgefüllt"</formula>
    </cfRule>
    <cfRule type="cellIs" dxfId="902" priority="885" operator="equal">
      <formula>"bitte angeben"</formula>
    </cfRule>
  </conditionalFormatting>
  <conditionalFormatting sqref="J73">
    <cfRule type="cellIs" dxfId="901" priority="877" operator="greaterThan">
      <formula>0</formula>
    </cfRule>
  </conditionalFormatting>
  <conditionalFormatting sqref="G72">
    <cfRule type="cellIs" dxfId="900" priority="876" operator="equal">
      <formula>"auswählen"</formula>
    </cfRule>
  </conditionalFormatting>
  <conditionalFormatting sqref="S74:S75">
    <cfRule type="cellIs" dxfId="899" priority="875" operator="notEqual">
      <formula>""</formula>
    </cfRule>
  </conditionalFormatting>
  <conditionalFormatting sqref="G75">
    <cfRule type="cellIs" dxfId="898" priority="874" operator="equal">
      <formula>"bitte auswählen"</formula>
    </cfRule>
  </conditionalFormatting>
  <conditionalFormatting sqref="D74:E74">
    <cfRule type="cellIs" dxfId="897" priority="869" operator="equal">
      <formula>"sonstiger Ort (bitte unter Bemerkung eintragen)"</formula>
    </cfRule>
    <cfRule type="cellIs" dxfId="896" priority="872" operator="equal">
      <formula>"bitte auswählen"</formula>
    </cfRule>
    <cfRule type="cellIs" dxfId="895" priority="873" operator="equal">
      <formula>"sonstiges (bitte unter Bemerkungen eintragen)"</formula>
    </cfRule>
  </conditionalFormatting>
  <conditionalFormatting sqref="D75:E75">
    <cfRule type="cellIs" dxfId="894" priority="870" operator="equal">
      <formula>"sonstiges Ziel (bitte unter Bemerkung angeben)"</formula>
    </cfRule>
    <cfRule type="cellIs" dxfId="893" priority="871" operator="equal">
      <formula>"bitte auswählen"</formula>
    </cfRule>
  </conditionalFormatting>
  <conditionalFormatting sqref="I74">
    <cfRule type="cellIs" dxfId="892" priority="867" operator="equal">
      <formula>"bitte auswählen"</formula>
    </cfRule>
    <cfRule type="cellIs" dxfId="891" priority="868" operator="equal">
      <formula>"sonstiges (bitte unter Bemerkungen eintragen)"</formula>
    </cfRule>
  </conditionalFormatting>
  <conditionalFormatting sqref="C74">
    <cfRule type="cellIs" dxfId="890" priority="865" operator="lessThan">
      <formula>EDATE($K$9,-6)</formula>
    </cfRule>
    <cfRule type="cellIs" dxfId="889" priority="866" operator="greaterThan">
      <formula>$K$9</formula>
    </cfRule>
  </conditionalFormatting>
  <conditionalFormatting sqref="O75">
    <cfRule type="cellIs" dxfId="888" priority="864" operator="greaterThan">
      <formula>$L74</formula>
    </cfRule>
  </conditionalFormatting>
  <conditionalFormatting sqref="Q75">
    <cfRule type="cellIs" dxfId="887" priority="861" operator="equal">
      <formula>"a"</formula>
    </cfRule>
    <cfRule type="cellIs" dxfId="886" priority="862" operator="equal">
      <formula>"v"</formula>
    </cfRule>
    <cfRule type="cellIs" dxfId="885" priority="863" operator="equal">
      <formula>"f"</formula>
    </cfRule>
  </conditionalFormatting>
  <conditionalFormatting sqref="H74">
    <cfRule type="cellIs" dxfId="884" priority="854" operator="equal">
      <formula>$F$13</formula>
    </cfRule>
    <cfRule type="cellIs" dxfId="883" priority="855" operator="equal">
      <formula>$F$12</formula>
    </cfRule>
    <cfRule type="cellIs" dxfId="882" priority="856" operator="equal">
      <formula>$F$11</formula>
    </cfRule>
    <cfRule type="cellIs" dxfId="881" priority="857" operator="equal">
      <formula>$F$10</formula>
    </cfRule>
    <cfRule type="cellIs" dxfId="880" priority="858" operator="equal">
      <formula>$F$9</formula>
    </cfRule>
    <cfRule type="cellIs" dxfId="879" priority="859" operator="equal">
      <formula>"wird ausgefüllt"</formula>
    </cfRule>
    <cfRule type="cellIs" dxfId="878" priority="860" operator="equal">
      <formula>"bitte angeben"</formula>
    </cfRule>
  </conditionalFormatting>
  <conditionalFormatting sqref="J75">
    <cfRule type="cellIs" dxfId="877" priority="852" operator="greaterThan">
      <formula>0</formula>
    </cfRule>
  </conditionalFormatting>
  <conditionalFormatting sqref="G74">
    <cfRule type="cellIs" dxfId="876" priority="851" operator="equal">
      <formula>"auswählen"</formula>
    </cfRule>
  </conditionalFormatting>
  <conditionalFormatting sqref="S76:S77">
    <cfRule type="cellIs" dxfId="875" priority="850" operator="notEqual">
      <formula>""</formula>
    </cfRule>
  </conditionalFormatting>
  <conditionalFormatting sqref="G77">
    <cfRule type="cellIs" dxfId="874" priority="849" operator="equal">
      <formula>"bitte auswählen"</formula>
    </cfRule>
  </conditionalFormatting>
  <conditionalFormatting sqref="D76:E76">
    <cfRule type="cellIs" dxfId="873" priority="844" operator="equal">
      <formula>"sonstiger Ort (bitte unter Bemerkung eintragen)"</formula>
    </cfRule>
    <cfRule type="cellIs" dxfId="872" priority="847" operator="equal">
      <formula>"bitte auswählen"</formula>
    </cfRule>
    <cfRule type="cellIs" dxfId="871" priority="848" operator="equal">
      <formula>"sonstiges (bitte unter Bemerkungen eintragen)"</formula>
    </cfRule>
  </conditionalFormatting>
  <conditionalFormatting sqref="D77:E77">
    <cfRule type="cellIs" dxfId="870" priority="845" operator="equal">
      <formula>"sonstiges Ziel (bitte unter Bemerkung angeben)"</formula>
    </cfRule>
    <cfRule type="cellIs" dxfId="869" priority="846" operator="equal">
      <formula>"bitte auswählen"</formula>
    </cfRule>
  </conditionalFormatting>
  <conditionalFormatting sqref="I76">
    <cfRule type="cellIs" dxfId="868" priority="842" operator="equal">
      <formula>"bitte auswählen"</formula>
    </cfRule>
    <cfRule type="cellIs" dxfId="867" priority="843" operator="equal">
      <formula>"sonstiges (bitte unter Bemerkungen eintragen)"</formula>
    </cfRule>
  </conditionalFormatting>
  <conditionalFormatting sqref="C76">
    <cfRule type="cellIs" dxfId="866" priority="840" operator="lessThan">
      <formula>EDATE($K$9,-6)</formula>
    </cfRule>
    <cfRule type="cellIs" dxfId="865" priority="841" operator="greaterThan">
      <formula>$K$9</formula>
    </cfRule>
  </conditionalFormatting>
  <conditionalFormatting sqref="O77">
    <cfRule type="cellIs" dxfId="864" priority="839" operator="greaterThan">
      <formula>$L76</formula>
    </cfRule>
  </conditionalFormatting>
  <conditionalFormatting sqref="Q77">
    <cfRule type="cellIs" dxfId="863" priority="836" operator="equal">
      <formula>"a"</formula>
    </cfRule>
    <cfRule type="cellIs" dxfId="862" priority="837" operator="equal">
      <formula>"v"</formula>
    </cfRule>
    <cfRule type="cellIs" dxfId="861" priority="838" operator="equal">
      <formula>"f"</formula>
    </cfRule>
  </conditionalFormatting>
  <conditionalFormatting sqref="H76">
    <cfRule type="cellIs" dxfId="860" priority="829" operator="equal">
      <formula>$F$13</formula>
    </cfRule>
    <cfRule type="cellIs" dxfId="859" priority="830" operator="equal">
      <formula>$F$12</formula>
    </cfRule>
    <cfRule type="cellIs" dxfId="858" priority="831" operator="equal">
      <formula>$F$11</formula>
    </cfRule>
    <cfRule type="cellIs" dxfId="857" priority="832" operator="equal">
      <formula>$F$10</formula>
    </cfRule>
    <cfRule type="cellIs" dxfId="856" priority="833" operator="equal">
      <formula>$F$9</formula>
    </cfRule>
    <cfRule type="cellIs" dxfId="855" priority="834" operator="equal">
      <formula>"wird ausgefüllt"</formula>
    </cfRule>
    <cfRule type="cellIs" dxfId="854" priority="835" operator="equal">
      <formula>"bitte angeben"</formula>
    </cfRule>
  </conditionalFormatting>
  <conditionalFormatting sqref="J77">
    <cfRule type="cellIs" dxfId="853" priority="827" operator="greaterThan">
      <formula>0</formula>
    </cfRule>
  </conditionalFormatting>
  <conditionalFormatting sqref="G76">
    <cfRule type="cellIs" dxfId="852" priority="826" operator="equal">
      <formula>"auswählen"</formula>
    </cfRule>
  </conditionalFormatting>
  <conditionalFormatting sqref="S78:S79">
    <cfRule type="cellIs" dxfId="851" priority="825" operator="notEqual">
      <formula>""</formula>
    </cfRule>
  </conditionalFormatting>
  <conditionalFormatting sqref="G79">
    <cfRule type="cellIs" dxfId="850" priority="824" operator="equal">
      <formula>"bitte auswählen"</formula>
    </cfRule>
  </conditionalFormatting>
  <conditionalFormatting sqref="D78:E78">
    <cfRule type="cellIs" dxfId="849" priority="819" operator="equal">
      <formula>"sonstiger Ort (bitte unter Bemerkung eintragen)"</formula>
    </cfRule>
    <cfRule type="cellIs" dxfId="848" priority="822" operator="equal">
      <formula>"bitte auswählen"</formula>
    </cfRule>
    <cfRule type="cellIs" dxfId="847" priority="823" operator="equal">
      <formula>"sonstiges (bitte unter Bemerkungen eintragen)"</formula>
    </cfRule>
  </conditionalFormatting>
  <conditionalFormatting sqref="D79:E79">
    <cfRule type="cellIs" dxfId="846" priority="820" operator="equal">
      <formula>"sonstiges Ziel (bitte unter Bemerkung angeben)"</formula>
    </cfRule>
    <cfRule type="cellIs" dxfId="845" priority="821" operator="equal">
      <formula>"bitte auswählen"</formula>
    </cfRule>
  </conditionalFormatting>
  <conditionalFormatting sqref="I78">
    <cfRule type="cellIs" dxfId="844" priority="817" operator="equal">
      <formula>"bitte auswählen"</formula>
    </cfRule>
    <cfRule type="cellIs" dxfId="843" priority="818" operator="equal">
      <formula>"sonstiges (bitte unter Bemerkungen eintragen)"</formula>
    </cfRule>
  </conditionalFormatting>
  <conditionalFormatting sqref="C78">
    <cfRule type="cellIs" dxfId="842" priority="815" operator="lessThan">
      <formula>EDATE($K$9,-6)</formula>
    </cfRule>
    <cfRule type="cellIs" dxfId="841" priority="816" operator="greaterThan">
      <formula>$K$9</formula>
    </cfRule>
  </conditionalFormatting>
  <conditionalFormatting sqref="O79">
    <cfRule type="cellIs" dxfId="840" priority="814" operator="greaterThan">
      <formula>$L78</formula>
    </cfRule>
  </conditionalFormatting>
  <conditionalFormatting sqref="Q79">
    <cfRule type="cellIs" dxfId="839" priority="811" operator="equal">
      <formula>"a"</formula>
    </cfRule>
    <cfRule type="cellIs" dxfId="838" priority="812" operator="equal">
      <formula>"v"</formula>
    </cfRule>
    <cfRule type="cellIs" dxfId="837" priority="813" operator="equal">
      <formula>"f"</formula>
    </cfRule>
  </conditionalFormatting>
  <conditionalFormatting sqref="H78">
    <cfRule type="cellIs" dxfId="836" priority="804" operator="equal">
      <formula>$F$13</formula>
    </cfRule>
    <cfRule type="cellIs" dxfId="835" priority="805" operator="equal">
      <formula>$F$12</formula>
    </cfRule>
    <cfRule type="cellIs" dxfId="834" priority="806" operator="equal">
      <formula>$F$11</formula>
    </cfRule>
    <cfRule type="cellIs" dxfId="833" priority="807" operator="equal">
      <formula>$F$10</formula>
    </cfRule>
    <cfRule type="cellIs" dxfId="832" priority="808" operator="equal">
      <formula>$F$9</formula>
    </cfRule>
    <cfRule type="cellIs" dxfId="831" priority="809" operator="equal">
      <formula>"wird ausgefüllt"</formula>
    </cfRule>
    <cfRule type="cellIs" dxfId="830" priority="810" operator="equal">
      <formula>"bitte angeben"</formula>
    </cfRule>
  </conditionalFormatting>
  <conditionalFormatting sqref="J79">
    <cfRule type="cellIs" dxfId="829" priority="802" operator="greaterThan">
      <formula>0</formula>
    </cfRule>
  </conditionalFormatting>
  <conditionalFormatting sqref="G78">
    <cfRule type="cellIs" dxfId="828" priority="801" operator="equal">
      <formula>"auswählen"</formula>
    </cfRule>
  </conditionalFormatting>
  <conditionalFormatting sqref="S80:S81">
    <cfRule type="cellIs" dxfId="827" priority="800" operator="notEqual">
      <formula>""</formula>
    </cfRule>
  </conditionalFormatting>
  <conditionalFormatting sqref="G81">
    <cfRule type="cellIs" dxfId="826" priority="799" operator="equal">
      <formula>"bitte auswählen"</formula>
    </cfRule>
  </conditionalFormatting>
  <conditionalFormatting sqref="D80:E80">
    <cfRule type="cellIs" dxfId="825" priority="794" operator="equal">
      <formula>"sonstiger Ort (bitte unter Bemerkung eintragen)"</formula>
    </cfRule>
    <cfRule type="cellIs" dxfId="824" priority="797" operator="equal">
      <formula>"bitte auswählen"</formula>
    </cfRule>
    <cfRule type="cellIs" dxfId="823" priority="798" operator="equal">
      <formula>"sonstiges (bitte unter Bemerkungen eintragen)"</formula>
    </cfRule>
  </conditionalFormatting>
  <conditionalFormatting sqref="D81:E81">
    <cfRule type="cellIs" dxfId="822" priority="795" operator="equal">
      <formula>"sonstiges Ziel (bitte unter Bemerkung angeben)"</formula>
    </cfRule>
    <cfRule type="cellIs" dxfId="821" priority="796" operator="equal">
      <formula>"bitte auswählen"</formula>
    </cfRule>
  </conditionalFormatting>
  <conditionalFormatting sqref="I80">
    <cfRule type="cellIs" dxfId="820" priority="792" operator="equal">
      <formula>"bitte auswählen"</formula>
    </cfRule>
    <cfRule type="cellIs" dxfId="819" priority="793" operator="equal">
      <formula>"sonstiges (bitte unter Bemerkungen eintragen)"</formula>
    </cfRule>
  </conditionalFormatting>
  <conditionalFormatting sqref="C80">
    <cfRule type="cellIs" dxfId="818" priority="790" operator="lessThan">
      <formula>EDATE($K$9,-6)</formula>
    </cfRule>
    <cfRule type="cellIs" dxfId="817" priority="791" operator="greaterThan">
      <formula>$K$9</formula>
    </cfRule>
  </conditionalFormatting>
  <conditionalFormatting sqref="O81">
    <cfRule type="cellIs" dxfId="816" priority="789" operator="greaterThan">
      <formula>$L80</formula>
    </cfRule>
  </conditionalFormatting>
  <conditionalFormatting sqref="Q81">
    <cfRule type="cellIs" dxfId="815" priority="786" operator="equal">
      <formula>"a"</formula>
    </cfRule>
    <cfRule type="cellIs" dxfId="814" priority="787" operator="equal">
      <formula>"v"</formula>
    </cfRule>
    <cfRule type="cellIs" dxfId="813" priority="788" operator="equal">
      <formula>"f"</formula>
    </cfRule>
  </conditionalFormatting>
  <conditionalFormatting sqref="H80">
    <cfRule type="cellIs" dxfId="812" priority="779" operator="equal">
      <formula>$F$13</formula>
    </cfRule>
    <cfRule type="cellIs" dxfId="811" priority="780" operator="equal">
      <formula>$F$12</formula>
    </cfRule>
    <cfRule type="cellIs" dxfId="810" priority="781" operator="equal">
      <formula>$F$11</formula>
    </cfRule>
    <cfRule type="cellIs" dxfId="809" priority="782" operator="equal">
      <formula>$F$10</formula>
    </cfRule>
    <cfRule type="cellIs" dxfId="808" priority="783" operator="equal">
      <formula>$F$9</formula>
    </cfRule>
    <cfRule type="cellIs" dxfId="807" priority="784" operator="equal">
      <formula>"wird ausgefüllt"</formula>
    </cfRule>
    <cfRule type="cellIs" dxfId="806" priority="785" operator="equal">
      <formula>"bitte angeben"</formula>
    </cfRule>
  </conditionalFormatting>
  <conditionalFormatting sqref="J81">
    <cfRule type="cellIs" dxfId="805" priority="777" operator="greaterThan">
      <formula>0</formula>
    </cfRule>
  </conditionalFormatting>
  <conditionalFormatting sqref="G80">
    <cfRule type="cellIs" dxfId="804" priority="776" operator="equal">
      <formula>"auswählen"</formula>
    </cfRule>
  </conditionalFormatting>
  <conditionalFormatting sqref="S82:S83">
    <cfRule type="cellIs" dxfId="803" priority="775" operator="notEqual">
      <formula>""</formula>
    </cfRule>
  </conditionalFormatting>
  <conditionalFormatting sqref="G83">
    <cfRule type="cellIs" dxfId="802" priority="774" operator="equal">
      <formula>"bitte auswählen"</formula>
    </cfRule>
  </conditionalFormatting>
  <conditionalFormatting sqref="D82:E82">
    <cfRule type="cellIs" dxfId="801" priority="769" operator="equal">
      <formula>"sonstiger Ort (bitte unter Bemerkung eintragen)"</formula>
    </cfRule>
    <cfRule type="cellIs" dxfId="800" priority="772" operator="equal">
      <formula>"bitte auswählen"</formula>
    </cfRule>
    <cfRule type="cellIs" dxfId="799" priority="773" operator="equal">
      <formula>"sonstiges (bitte unter Bemerkungen eintragen)"</formula>
    </cfRule>
  </conditionalFormatting>
  <conditionalFormatting sqref="D83:E83">
    <cfRule type="cellIs" dxfId="798" priority="770" operator="equal">
      <formula>"sonstiges Ziel (bitte unter Bemerkung angeben)"</formula>
    </cfRule>
    <cfRule type="cellIs" dxfId="797" priority="771" operator="equal">
      <formula>"bitte auswählen"</formula>
    </cfRule>
  </conditionalFormatting>
  <conditionalFormatting sqref="I82">
    <cfRule type="cellIs" dxfId="796" priority="767" operator="equal">
      <formula>"bitte auswählen"</formula>
    </cfRule>
    <cfRule type="cellIs" dxfId="795" priority="768" operator="equal">
      <formula>"sonstiges (bitte unter Bemerkungen eintragen)"</formula>
    </cfRule>
  </conditionalFormatting>
  <conditionalFormatting sqref="C82">
    <cfRule type="cellIs" dxfId="794" priority="765" operator="lessThan">
      <formula>EDATE($K$9,-6)</formula>
    </cfRule>
    <cfRule type="cellIs" dxfId="793" priority="766" operator="greaterThan">
      <formula>$K$9</formula>
    </cfRule>
  </conditionalFormatting>
  <conditionalFormatting sqref="O83">
    <cfRule type="cellIs" dxfId="792" priority="764" operator="greaterThan">
      <formula>$L82</formula>
    </cfRule>
  </conditionalFormatting>
  <conditionalFormatting sqref="Q83">
    <cfRule type="cellIs" dxfId="791" priority="761" operator="equal">
      <formula>"a"</formula>
    </cfRule>
    <cfRule type="cellIs" dxfId="790" priority="762" operator="equal">
      <formula>"v"</formula>
    </cfRule>
    <cfRule type="cellIs" dxfId="789" priority="763" operator="equal">
      <formula>"f"</formula>
    </cfRule>
  </conditionalFormatting>
  <conditionalFormatting sqref="H82">
    <cfRule type="cellIs" dxfId="788" priority="754" operator="equal">
      <formula>$F$13</formula>
    </cfRule>
    <cfRule type="cellIs" dxfId="787" priority="755" operator="equal">
      <formula>$F$12</formula>
    </cfRule>
    <cfRule type="cellIs" dxfId="786" priority="756" operator="equal">
      <formula>$F$11</formula>
    </cfRule>
    <cfRule type="cellIs" dxfId="785" priority="757" operator="equal">
      <formula>$F$10</formula>
    </cfRule>
    <cfRule type="cellIs" dxfId="784" priority="758" operator="equal">
      <formula>$F$9</formula>
    </cfRule>
    <cfRule type="cellIs" dxfId="783" priority="759" operator="equal">
      <formula>"wird ausgefüllt"</formula>
    </cfRule>
    <cfRule type="cellIs" dxfId="782" priority="760" operator="equal">
      <formula>"bitte angeben"</formula>
    </cfRule>
  </conditionalFormatting>
  <conditionalFormatting sqref="J83">
    <cfRule type="cellIs" dxfId="781" priority="752" operator="greaterThan">
      <formula>0</formula>
    </cfRule>
  </conditionalFormatting>
  <conditionalFormatting sqref="G82">
    <cfRule type="cellIs" dxfId="780" priority="751" operator="equal">
      <formula>"auswählen"</formula>
    </cfRule>
  </conditionalFormatting>
  <conditionalFormatting sqref="S84:S85">
    <cfRule type="cellIs" dxfId="779" priority="750" operator="notEqual">
      <formula>""</formula>
    </cfRule>
  </conditionalFormatting>
  <conditionalFormatting sqref="G85">
    <cfRule type="cellIs" dxfId="778" priority="749" operator="equal">
      <formula>"bitte auswählen"</formula>
    </cfRule>
  </conditionalFormatting>
  <conditionalFormatting sqref="D84:E84">
    <cfRule type="cellIs" dxfId="777" priority="744" operator="equal">
      <formula>"sonstiger Ort (bitte unter Bemerkung eintragen)"</formula>
    </cfRule>
    <cfRule type="cellIs" dxfId="776" priority="747" operator="equal">
      <formula>"bitte auswählen"</formula>
    </cfRule>
    <cfRule type="cellIs" dxfId="775" priority="748" operator="equal">
      <formula>"sonstiges (bitte unter Bemerkungen eintragen)"</formula>
    </cfRule>
  </conditionalFormatting>
  <conditionalFormatting sqref="D85:E85">
    <cfRule type="cellIs" dxfId="774" priority="745" operator="equal">
      <formula>"sonstiges Ziel (bitte unter Bemerkung angeben)"</formula>
    </cfRule>
    <cfRule type="cellIs" dxfId="773" priority="746" operator="equal">
      <formula>"bitte auswählen"</formula>
    </cfRule>
  </conditionalFormatting>
  <conditionalFormatting sqref="I84">
    <cfRule type="cellIs" dxfId="772" priority="742" operator="equal">
      <formula>"bitte auswählen"</formula>
    </cfRule>
    <cfRule type="cellIs" dxfId="771" priority="743" operator="equal">
      <formula>"sonstiges (bitte unter Bemerkungen eintragen)"</formula>
    </cfRule>
  </conditionalFormatting>
  <conditionalFormatting sqref="C84">
    <cfRule type="cellIs" dxfId="770" priority="740" operator="lessThan">
      <formula>EDATE($K$9,-6)</formula>
    </cfRule>
    <cfRule type="cellIs" dxfId="769" priority="741" operator="greaterThan">
      <formula>$K$9</formula>
    </cfRule>
  </conditionalFormatting>
  <conditionalFormatting sqref="O85">
    <cfRule type="cellIs" dxfId="768" priority="739" operator="greaterThan">
      <formula>$L84</formula>
    </cfRule>
  </conditionalFormatting>
  <conditionalFormatting sqref="Q85">
    <cfRule type="cellIs" dxfId="767" priority="736" operator="equal">
      <formula>"a"</formula>
    </cfRule>
    <cfRule type="cellIs" dxfId="766" priority="737" operator="equal">
      <formula>"v"</formula>
    </cfRule>
    <cfRule type="cellIs" dxfId="765" priority="738" operator="equal">
      <formula>"f"</formula>
    </cfRule>
  </conditionalFormatting>
  <conditionalFormatting sqref="H84">
    <cfRule type="cellIs" dxfId="764" priority="729" operator="equal">
      <formula>$F$13</formula>
    </cfRule>
    <cfRule type="cellIs" dxfId="763" priority="730" operator="equal">
      <formula>$F$12</formula>
    </cfRule>
    <cfRule type="cellIs" dxfId="762" priority="731" operator="equal">
      <formula>$F$11</formula>
    </cfRule>
    <cfRule type="cellIs" dxfId="761" priority="732" operator="equal">
      <formula>$F$10</formula>
    </cfRule>
    <cfRule type="cellIs" dxfId="760" priority="733" operator="equal">
      <formula>$F$9</formula>
    </cfRule>
    <cfRule type="cellIs" dxfId="759" priority="734" operator="equal">
      <formula>"wird ausgefüllt"</formula>
    </cfRule>
    <cfRule type="cellIs" dxfId="758" priority="735" operator="equal">
      <formula>"bitte angeben"</formula>
    </cfRule>
  </conditionalFormatting>
  <conditionalFormatting sqref="J85">
    <cfRule type="cellIs" dxfId="757" priority="727" operator="greaterThan">
      <formula>0</formula>
    </cfRule>
  </conditionalFormatting>
  <conditionalFormatting sqref="G84">
    <cfRule type="cellIs" dxfId="756" priority="726" operator="equal">
      <formula>"auswählen"</formula>
    </cfRule>
  </conditionalFormatting>
  <conditionalFormatting sqref="S86:S87">
    <cfRule type="cellIs" dxfId="755" priority="725" operator="notEqual">
      <formula>""</formula>
    </cfRule>
  </conditionalFormatting>
  <conditionalFormatting sqref="G87">
    <cfRule type="cellIs" dxfId="754" priority="724" operator="equal">
      <formula>"bitte auswählen"</formula>
    </cfRule>
  </conditionalFormatting>
  <conditionalFormatting sqref="D86:E86">
    <cfRule type="cellIs" dxfId="753" priority="719" operator="equal">
      <formula>"sonstiger Ort (bitte unter Bemerkung eintragen)"</formula>
    </cfRule>
    <cfRule type="cellIs" dxfId="752" priority="722" operator="equal">
      <formula>"bitte auswählen"</formula>
    </cfRule>
    <cfRule type="cellIs" dxfId="751" priority="723" operator="equal">
      <formula>"sonstiges (bitte unter Bemerkungen eintragen)"</formula>
    </cfRule>
  </conditionalFormatting>
  <conditionalFormatting sqref="D87:E87">
    <cfRule type="cellIs" dxfId="750" priority="720" operator="equal">
      <formula>"sonstiges Ziel (bitte unter Bemerkung angeben)"</formula>
    </cfRule>
    <cfRule type="cellIs" dxfId="749" priority="721" operator="equal">
      <formula>"bitte auswählen"</formula>
    </cfRule>
  </conditionalFormatting>
  <conditionalFormatting sqref="I86">
    <cfRule type="cellIs" dxfId="748" priority="717" operator="equal">
      <formula>"bitte auswählen"</formula>
    </cfRule>
    <cfRule type="cellIs" dxfId="747" priority="718" operator="equal">
      <formula>"sonstiges (bitte unter Bemerkungen eintragen)"</formula>
    </cfRule>
  </conditionalFormatting>
  <conditionalFormatting sqref="C86">
    <cfRule type="cellIs" dxfId="746" priority="715" operator="lessThan">
      <formula>EDATE($K$9,-6)</formula>
    </cfRule>
    <cfRule type="cellIs" dxfId="745" priority="716" operator="greaterThan">
      <formula>$K$9</formula>
    </cfRule>
  </conditionalFormatting>
  <conditionalFormatting sqref="O87">
    <cfRule type="cellIs" dxfId="744" priority="714" operator="greaterThan">
      <formula>$L86</formula>
    </cfRule>
  </conditionalFormatting>
  <conditionalFormatting sqref="Q87">
    <cfRule type="cellIs" dxfId="743" priority="711" operator="equal">
      <formula>"a"</formula>
    </cfRule>
    <cfRule type="cellIs" dxfId="742" priority="712" operator="equal">
      <formula>"v"</formula>
    </cfRule>
    <cfRule type="cellIs" dxfId="741" priority="713" operator="equal">
      <formula>"f"</formula>
    </cfRule>
  </conditionalFormatting>
  <conditionalFormatting sqref="H86">
    <cfRule type="cellIs" dxfId="740" priority="704" operator="equal">
      <formula>$F$13</formula>
    </cfRule>
    <cfRule type="cellIs" dxfId="739" priority="705" operator="equal">
      <formula>$F$12</formula>
    </cfRule>
    <cfRule type="cellIs" dxfId="738" priority="706" operator="equal">
      <formula>$F$11</formula>
    </cfRule>
    <cfRule type="cellIs" dxfId="737" priority="707" operator="equal">
      <formula>$F$10</formula>
    </cfRule>
    <cfRule type="cellIs" dxfId="736" priority="708" operator="equal">
      <formula>$F$9</formula>
    </cfRule>
    <cfRule type="cellIs" dxfId="735" priority="709" operator="equal">
      <formula>"wird ausgefüllt"</formula>
    </cfRule>
    <cfRule type="cellIs" dxfId="734" priority="710" operator="equal">
      <formula>"bitte angeben"</formula>
    </cfRule>
  </conditionalFormatting>
  <conditionalFormatting sqref="J87">
    <cfRule type="cellIs" dxfId="733" priority="702" operator="greaterThan">
      <formula>0</formula>
    </cfRule>
  </conditionalFormatting>
  <conditionalFormatting sqref="G86">
    <cfRule type="cellIs" dxfId="732" priority="701" operator="equal">
      <formula>"auswählen"</formula>
    </cfRule>
  </conditionalFormatting>
  <conditionalFormatting sqref="S88:S89">
    <cfRule type="cellIs" dxfId="731" priority="700" operator="notEqual">
      <formula>""</formula>
    </cfRule>
  </conditionalFormatting>
  <conditionalFormatting sqref="G89">
    <cfRule type="cellIs" dxfId="730" priority="699" operator="equal">
      <formula>"bitte auswählen"</formula>
    </cfRule>
  </conditionalFormatting>
  <conditionalFormatting sqref="D88:E88">
    <cfRule type="cellIs" dxfId="729" priority="694" operator="equal">
      <formula>"sonstiger Ort (bitte unter Bemerkung eintragen)"</formula>
    </cfRule>
    <cfRule type="cellIs" dxfId="728" priority="697" operator="equal">
      <formula>"bitte auswählen"</formula>
    </cfRule>
    <cfRule type="cellIs" dxfId="727" priority="698" operator="equal">
      <formula>"sonstiges (bitte unter Bemerkungen eintragen)"</formula>
    </cfRule>
  </conditionalFormatting>
  <conditionalFormatting sqref="D89:E89">
    <cfRule type="cellIs" dxfId="726" priority="695" operator="equal">
      <formula>"sonstiges Ziel (bitte unter Bemerkung angeben)"</formula>
    </cfRule>
    <cfRule type="cellIs" dxfId="725" priority="696" operator="equal">
      <formula>"bitte auswählen"</formula>
    </cfRule>
  </conditionalFormatting>
  <conditionalFormatting sqref="I88">
    <cfRule type="cellIs" dxfId="724" priority="692" operator="equal">
      <formula>"bitte auswählen"</formula>
    </cfRule>
    <cfRule type="cellIs" dxfId="723" priority="693" operator="equal">
      <formula>"sonstiges (bitte unter Bemerkungen eintragen)"</formula>
    </cfRule>
  </conditionalFormatting>
  <conditionalFormatting sqref="C88">
    <cfRule type="cellIs" dxfId="722" priority="690" operator="lessThan">
      <formula>EDATE($K$9,-6)</formula>
    </cfRule>
    <cfRule type="cellIs" dxfId="721" priority="691" operator="greaterThan">
      <formula>$K$9</formula>
    </cfRule>
  </conditionalFormatting>
  <conditionalFormatting sqref="O89">
    <cfRule type="cellIs" dxfId="720" priority="689" operator="greaterThan">
      <formula>$L88</formula>
    </cfRule>
  </conditionalFormatting>
  <conditionalFormatting sqref="Q89">
    <cfRule type="cellIs" dxfId="719" priority="686" operator="equal">
      <formula>"a"</formula>
    </cfRule>
    <cfRule type="cellIs" dxfId="718" priority="687" operator="equal">
      <formula>"v"</formula>
    </cfRule>
    <cfRule type="cellIs" dxfId="717" priority="688" operator="equal">
      <formula>"f"</formula>
    </cfRule>
  </conditionalFormatting>
  <conditionalFormatting sqref="H88">
    <cfRule type="cellIs" dxfId="716" priority="679" operator="equal">
      <formula>$F$13</formula>
    </cfRule>
    <cfRule type="cellIs" dxfId="715" priority="680" operator="equal">
      <formula>$F$12</formula>
    </cfRule>
    <cfRule type="cellIs" dxfId="714" priority="681" operator="equal">
      <formula>$F$11</formula>
    </cfRule>
    <cfRule type="cellIs" dxfId="713" priority="682" operator="equal">
      <formula>$F$10</formula>
    </cfRule>
    <cfRule type="cellIs" dxfId="712" priority="683" operator="equal">
      <formula>$F$9</formula>
    </cfRule>
    <cfRule type="cellIs" dxfId="711" priority="684" operator="equal">
      <formula>"wird ausgefüllt"</formula>
    </cfRule>
    <cfRule type="cellIs" dxfId="710" priority="685" operator="equal">
      <formula>"bitte angeben"</formula>
    </cfRule>
  </conditionalFormatting>
  <conditionalFormatting sqref="J89">
    <cfRule type="cellIs" dxfId="709" priority="677" operator="greaterThan">
      <formula>0</formula>
    </cfRule>
  </conditionalFormatting>
  <conditionalFormatting sqref="G88">
    <cfRule type="cellIs" dxfId="708" priority="676" operator="equal">
      <formula>"auswählen"</formula>
    </cfRule>
  </conditionalFormatting>
  <conditionalFormatting sqref="S90:S91">
    <cfRule type="cellIs" dxfId="707" priority="675" operator="notEqual">
      <formula>""</formula>
    </cfRule>
  </conditionalFormatting>
  <conditionalFormatting sqref="G91">
    <cfRule type="cellIs" dxfId="706" priority="674" operator="equal">
      <formula>"bitte auswählen"</formula>
    </cfRule>
  </conditionalFormatting>
  <conditionalFormatting sqref="D90:E90">
    <cfRule type="cellIs" dxfId="705" priority="669" operator="equal">
      <formula>"sonstiger Ort (bitte unter Bemerkung eintragen)"</formula>
    </cfRule>
    <cfRule type="cellIs" dxfId="704" priority="672" operator="equal">
      <formula>"bitte auswählen"</formula>
    </cfRule>
    <cfRule type="cellIs" dxfId="703" priority="673" operator="equal">
      <formula>"sonstiges (bitte unter Bemerkungen eintragen)"</formula>
    </cfRule>
  </conditionalFormatting>
  <conditionalFormatting sqref="D91:E91">
    <cfRule type="cellIs" dxfId="702" priority="670" operator="equal">
      <formula>"sonstiges Ziel (bitte unter Bemerkung angeben)"</formula>
    </cfRule>
    <cfRule type="cellIs" dxfId="701" priority="671" operator="equal">
      <formula>"bitte auswählen"</formula>
    </cfRule>
  </conditionalFormatting>
  <conditionalFormatting sqref="I90">
    <cfRule type="cellIs" dxfId="700" priority="667" operator="equal">
      <formula>"bitte auswählen"</formula>
    </cfRule>
    <cfRule type="cellIs" dxfId="699" priority="668" operator="equal">
      <formula>"sonstiges (bitte unter Bemerkungen eintragen)"</formula>
    </cfRule>
  </conditionalFormatting>
  <conditionalFormatting sqref="C90">
    <cfRule type="cellIs" dxfId="698" priority="665" operator="lessThan">
      <formula>EDATE($K$9,-6)</formula>
    </cfRule>
    <cfRule type="cellIs" dxfId="697" priority="666" operator="greaterThan">
      <formula>$K$9</formula>
    </cfRule>
  </conditionalFormatting>
  <conditionalFormatting sqref="O91">
    <cfRule type="cellIs" dxfId="696" priority="664" operator="greaterThan">
      <formula>$L90</formula>
    </cfRule>
  </conditionalFormatting>
  <conditionalFormatting sqref="Q91">
    <cfRule type="cellIs" dxfId="695" priority="661" operator="equal">
      <formula>"a"</formula>
    </cfRule>
    <cfRule type="cellIs" dxfId="694" priority="662" operator="equal">
      <formula>"v"</formula>
    </cfRule>
    <cfRule type="cellIs" dxfId="693" priority="663" operator="equal">
      <formula>"f"</formula>
    </cfRule>
  </conditionalFormatting>
  <conditionalFormatting sqref="H90">
    <cfRule type="cellIs" dxfId="692" priority="654" operator="equal">
      <formula>$F$13</formula>
    </cfRule>
    <cfRule type="cellIs" dxfId="691" priority="655" operator="equal">
      <formula>$F$12</formula>
    </cfRule>
    <cfRule type="cellIs" dxfId="690" priority="656" operator="equal">
      <formula>$F$11</formula>
    </cfRule>
    <cfRule type="cellIs" dxfId="689" priority="657" operator="equal">
      <formula>$F$10</formula>
    </cfRule>
    <cfRule type="cellIs" dxfId="688" priority="658" operator="equal">
      <formula>$F$9</formula>
    </cfRule>
    <cfRule type="cellIs" dxfId="687" priority="659" operator="equal">
      <formula>"wird ausgefüllt"</formula>
    </cfRule>
    <cfRule type="cellIs" dxfId="686" priority="660" operator="equal">
      <formula>"bitte angeben"</formula>
    </cfRule>
  </conditionalFormatting>
  <conditionalFormatting sqref="J91">
    <cfRule type="cellIs" dxfId="685" priority="652" operator="greaterThan">
      <formula>0</formula>
    </cfRule>
  </conditionalFormatting>
  <conditionalFormatting sqref="G90">
    <cfRule type="cellIs" dxfId="684" priority="651" operator="equal">
      <formula>"auswählen"</formula>
    </cfRule>
  </conditionalFormatting>
  <conditionalFormatting sqref="S92:S93">
    <cfRule type="cellIs" dxfId="683" priority="650" operator="notEqual">
      <formula>""</formula>
    </cfRule>
  </conditionalFormatting>
  <conditionalFormatting sqref="G93">
    <cfRule type="cellIs" dxfId="682" priority="649" operator="equal">
      <formula>"bitte auswählen"</formula>
    </cfRule>
  </conditionalFormatting>
  <conditionalFormatting sqref="D92:E92">
    <cfRule type="cellIs" dxfId="681" priority="644" operator="equal">
      <formula>"sonstiger Ort (bitte unter Bemerkung eintragen)"</formula>
    </cfRule>
    <cfRule type="cellIs" dxfId="680" priority="647" operator="equal">
      <formula>"bitte auswählen"</formula>
    </cfRule>
    <cfRule type="cellIs" dxfId="679" priority="648" operator="equal">
      <formula>"sonstiges (bitte unter Bemerkungen eintragen)"</formula>
    </cfRule>
  </conditionalFormatting>
  <conditionalFormatting sqref="D93:E93">
    <cfRule type="cellIs" dxfId="678" priority="645" operator="equal">
      <formula>"sonstiges Ziel (bitte unter Bemerkung angeben)"</formula>
    </cfRule>
    <cfRule type="cellIs" dxfId="677" priority="646" operator="equal">
      <formula>"bitte auswählen"</formula>
    </cfRule>
  </conditionalFormatting>
  <conditionalFormatting sqref="I92">
    <cfRule type="cellIs" dxfId="676" priority="642" operator="equal">
      <formula>"bitte auswählen"</formula>
    </cfRule>
    <cfRule type="cellIs" dxfId="675" priority="643" operator="equal">
      <formula>"sonstiges (bitte unter Bemerkungen eintragen)"</formula>
    </cfRule>
  </conditionalFormatting>
  <conditionalFormatting sqref="C92">
    <cfRule type="cellIs" dxfId="674" priority="640" operator="lessThan">
      <formula>EDATE($K$9,-6)</formula>
    </cfRule>
    <cfRule type="cellIs" dxfId="673" priority="641" operator="greaterThan">
      <formula>$K$9</formula>
    </cfRule>
  </conditionalFormatting>
  <conditionalFormatting sqref="O93">
    <cfRule type="cellIs" dxfId="672" priority="639" operator="greaterThan">
      <formula>$L92</formula>
    </cfRule>
  </conditionalFormatting>
  <conditionalFormatting sqref="Q93">
    <cfRule type="cellIs" dxfId="671" priority="636" operator="equal">
      <formula>"a"</formula>
    </cfRule>
    <cfRule type="cellIs" dxfId="670" priority="637" operator="equal">
      <formula>"v"</formula>
    </cfRule>
    <cfRule type="cellIs" dxfId="669" priority="638" operator="equal">
      <formula>"f"</formula>
    </cfRule>
  </conditionalFormatting>
  <conditionalFormatting sqref="H92">
    <cfRule type="cellIs" dxfId="668" priority="629" operator="equal">
      <formula>$F$13</formula>
    </cfRule>
    <cfRule type="cellIs" dxfId="667" priority="630" operator="equal">
      <formula>$F$12</formula>
    </cfRule>
    <cfRule type="cellIs" dxfId="666" priority="631" operator="equal">
      <formula>$F$11</formula>
    </cfRule>
    <cfRule type="cellIs" dxfId="665" priority="632" operator="equal">
      <formula>$F$10</formula>
    </cfRule>
    <cfRule type="cellIs" dxfId="664" priority="633" operator="equal">
      <formula>$F$9</formula>
    </cfRule>
    <cfRule type="cellIs" dxfId="663" priority="634" operator="equal">
      <formula>"wird ausgefüllt"</formula>
    </cfRule>
    <cfRule type="cellIs" dxfId="662" priority="635" operator="equal">
      <formula>"bitte angeben"</formula>
    </cfRule>
  </conditionalFormatting>
  <conditionalFormatting sqref="J93">
    <cfRule type="cellIs" dxfId="661" priority="627" operator="greaterThan">
      <formula>0</formula>
    </cfRule>
  </conditionalFormatting>
  <conditionalFormatting sqref="G92">
    <cfRule type="cellIs" dxfId="660" priority="626" operator="equal">
      <formula>"auswählen"</formula>
    </cfRule>
  </conditionalFormatting>
  <conditionalFormatting sqref="S94:S95">
    <cfRule type="cellIs" dxfId="659" priority="625" operator="notEqual">
      <formula>""</formula>
    </cfRule>
  </conditionalFormatting>
  <conditionalFormatting sqref="G95">
    <cfRule type="cellIs" dxfId="658" priority="624" operator="equal">
      <formula>"bitte auswählen"</formula>
    </cfRule>
  </conditionalFormatting>
  <conditionalFormatting sqref="D94:E94">
    <cfRule type="cellIs" dxfId="657" priority="619" operator="equal">
      <formula>"sonstiger Ort (bitte unter Bemerkung eintragen)"</formula>
    </cfRule>
    <cfRule type="cellIs" dxfId="656" priority="622" operator="equal">
      <formula>"bitte auswählen"</formula>
    </cfRule>
    <cfRule type="cellIs" dxfId="655" priority="623" operator="equal">
      <formula>"sonstiges (bitte unter Bemerkungen eintragen)"</formula>
    </cfRule>
  </conditionalFormatting>
  <conditionalFormatting sqref="D95:E95">
    <cfRule type="cellIs" dxfId="654" priority="620" operator="equal">
      <formula>"sonstiges Ziel (bitte unter Bemerkung angeben)"</formula>
    </cfRule>
    <cfRule type="cellIs" dxfId="653" priority="621" operator="equal">
      <formula>"bitte auswählen"</formula>
    </cfRule>
  </conditionalFormatting>
  <conditionalFormatting sqref="I94">
    <cfRule type="cellIs" dxfId="652" priority="617" operator="equal">
      <formula>"bitte auswählen"</formula>
    </cfRule>
    <cfRule type="cellIs" dxfId="651" priority="618" operator="equal">
      <formula>"sonstiges (bitte unter Bemerkungen eintragen)"</formula>
    </cfRule>
  </conditionalFormatting>
  <conditionalFormatting sqref="C94">
    <cfRule type="cellIs" dxfId="650" priority="615" operator="lessThan">
      <formula>EDATE($K$9,-6)</formula>
    </cfRule>
    <cfRule type="cellIs" dxfId="649" priority="616" operator="greaterThan">
      <formula>$K$9</formula>
    </cfRule>
  </conditionalFormatting>
  <conditionalFormatting sqref="O95">
    <cfRule type="cellIs" dxfId="648" priority="614" operator="greaterThan">
      <formula>$L94</formula>
    </cfRule>
  </conditionalFormatting>
  <conditionalFormatting sqref="Q95">
    <cfRule type="cellIs" dxfId="647" priority="611" operator="equal">
      <formula>"a"</formula>
    </cfRule>
    <cfRule type="cellIs" dxfId="646" priority="612" operator="equal">
      <formula>"v"</formula>
    </cfRule>
    <cfRule type="cellIs" dxfId="645" priority="613" operator="equal">
      <formula>"f"</formula>
    </cfRule>
  </conditionalFormatting>
  <conditionalFormatting sqref="H94">
    <cfRule type="cellIs" dxfId="644" priority="604" operator="equal">
      <formula>$F$13</formula>
    </cfRule>
    <cfRule type="cellIs" dxfId="643" priority="605" operator="equal">
      <formula>$F$12</formula>
    </cfRule>
    <cfRule type="cellIs" dxfId="642" priority="606" operator="equal">
      <formula>$F$11</formula>
    </cfRule>
    <cfRule type="cellIs" dxfId="641" priority="607" operator="equal">
      <formula>$F$10</formula>
    </cfRule>
    <cfRule type="cellIs" dxfId="640" priority="608" operator="equal">
      <formula>$F$9</formula>
    </cfRule>
    <cfRule type="cellIs" dxfId="639" priority="609" operator="equal">
      <formula>"wird ausgefüllt"</formula>
    </cfRule>
    <cfRule type="cellIs" dxfId="638" priority="610" operator="equal">
      <formula>"bitte angeben"</formula>
    </cfRule>
  </conditionalFormatting>
  <conditionalFormatting sqref="J95">
    <cfRule type="cellIs" dxfId="637" priority="602" operator="greaterThan">
      <formula>0</formula>
    </cfRule>
  </conditionalFormatting>
  <conditionalFormatting sqref="G94">
    <cfRule type="cellIs" dxfId="636" priority="601" operator="equal">
      <formula>"auswählen"</formula>
    </cfRule>
  </conditionalFormatting>
  <conditionalFormatting sqref="S96:S97">
    <cfRule type="cellIs" dxfId="635" priority="600" operator="notEqual">
      <formula>""</formula>
    </cfRule>
  </conditionalFormatting>
  <conditionalFormatting sqref="G97">
    <cfRule type="cellIs" dxfId="634" priority="599" operator="equal">
      <formula>"bitte auswählen"</formula>
    </cfRule>
  </conditionalFormatting>
  <conditionalFormatting sqref="D96:E96">
    <cfRule type="cellIs" dxfId="633" priority="594" operator="equal">
      <formula>"sonstiger Ort (bitte unter Bemerkung eintragen)"</formula>
    </cfRule>
    <cfRule type="cellIs" dxfId="632" priority="597" operator="equal">
      <formula>"bitte auswählen"</formula>
    </cfRule>
    <cfRule type="cellIs" dxfId="631" priority="598" operator="equal">
      <formula>"sonstiges (bitte unter Bemerkungen eintragen)"</formula>
    </cfRule>
  </conditionalFormatting>
  <conditionalFormatting sqref="D97:E97">
    <cfRule type="cellIs" dxfId="630" priority="595" operator="equal">
      <formula>"sonstiges Ziel (bitte unter Bemerkung angeben)"</formula>
    </cfRule>
    <cfRule type="cellIs" dxfId="629" priority="596" operator="equal">
      <formula>"bitte auswählen"</formula>
    </cfRule>
  </conditionalFormatting>
  <conditionalFormatting sqref="I96">
    <cfRule type="cellIs" dxfId="628" priority="592" operator="equal">
      <formula>"bitte auswählen"</formula>
    </cfRule>
    <cfRule type="cellIs" dxfId="627" priority="593" operator="equal">
      <formula>"sonstiges (bitte unter Bemerkungen eintragen)"</formula>
    </cfRule>
  </conditionalFormatting>
  <conditionalFormatting sqref="C96">
    <cfRule type="cellIs" dxfId="626" priority="590" operator="lessThan">
      <formula>EDATE($K$9,-6)</formula>
    </cfRule>
    <cfRule type="cellIs" dxfId="625" priority="591" operator="greaterThan">
      <formula>$K$9</formula>
    </cfRule>
  </conditionalFormatting>
  <conditionalFormatting sqref="O97">
    <cfRule type="cellIs" dxfId="624" priority="589" operator="greaterThan">
      <formula>$L96</formula>
    </cfRule>
  </conditionalFormatting>
  <conditionalFormatting sqref="Q97">
    <cfRule type="cellIs" dxfId="623" priority="586" operator="equal">
      <formula>"a"</formula>
    </cfRule>
    <cfRule type="cellIs" dxfId="622" priority="587" operator="equal">
      <formula>"v"</formula>
    </cfRule>
    <cfRule type="cellIs" dxfId="621" priority="588" operator="equal">
      <formula>"f"</formula>
    </cfRule>
  </conditionalFormatting>
  <conditionalFormatting sqref="H96">
    <cfRule type="cellIs" dxfId="620" priority="579" operator="equal">
      <formula>$F$13</formula>
    </cfRule>
    <cfRule type="cellIs" dxfId="619" priority="580" operator="equal">
      <formula>$F$12</formula>
    </cfRule>
    <cfRule type="cellIs" dxfId="618" priority="581" operator="equal">
      <formula>$F$11</formula>
    </cfRule>
    <cfRule type="cellIs" dxfId="617" priority="582" operator="equal">
      <formula>$F$10</formula>
    </cfRule>
    <cfRule type="cellIs" dxfId="616" priority="583" operator="equal">
      <formula>$F$9</formula>
    </cfRule>
    <cfRule type="cellIs" dxfId="615" priority="584" operator="equal">
      <formula>"wird ausgefüllt"</formula>
    </cfRule>
    <cfRule type="cellIs" dxfId="614" priority="585" operator="equal">
      <formula>"bitte angeben"</formula>
    </cfRule>
  </conditionalFormatting>
  <conditionalFormatting sqref="J97">
    <cfRule type="cellIs" dxfId="613" priority="577" operator="greaterThan">
      <formula>0</formula>
    </cfRule>
  </conditionalFormatting>
  <conditionalFormatting sqref="G96">
    <cfRule type="cellIs" dxfId="612" priority="576" operator="equal">
      <formula>"auswählen"</formula>
    </cfRule>
  </conditionalFormatting>
  <conditionalFormatting sqref="S98:S99">
    <cfRule type="cellIs" dxfId="611" priority="575" operator="notEqual">
      <formula>""</formula>
    </cfRule>
  </conditionalFormatting>
  <conditionalFormatting sqref="G99">
    <cfRule type="cellIs" dxfId="610" priority="574" operator="equal">
      <formula>"bitte auswählen"</formula>
    </cfRule>
  </conditionalFormatting>
  <conditionalFormatting sqref="D98:E98">
    <cfRule type="cellIs" dxfId="609" priority="569" operator="equal">
      <formula>"sonstiger Ort (bitte unter Bemerkung eintragen)"</formula>
    </cfRule>
    <cfRule type="cellIs" dxfId="608" priority="572" operator="equal">
      <formula>"bitte auswählen"</formula>
    </cfRule>
    <cfRule type="cellIs" dxfId="607" priority="573" operator="equal">
      <formula>"sonstiges (bitte unter Bemerkungen eintragen)"</formula>
    </cfRule>
  </conditionalFormatting>
  <conditionalFormatting sqref="D99:E99">
    <cfRule type="cellIs" dxfId="606" priority="570" operator="equal">
      <formula>"sonstiges Ziel (bitte unter Bemerkung angeben)"</formula>
    </cfRule>
    <cfRule type="cellIs" dxfId="605" priority="571" operator="equal">
      <formula>"bitte auswählen"</formula>
    </cfRule>
  </conditionalFormatting>
  <conditionalFormatting sqref="I98">
    <cfRule type="cellIs" dxfId="604" priority="567" operator="equal">
      <formula>"bitte auswählen"</formula>
    </cfRule>
    <cfRule type="cellIs" dxfId="603" priority="568" operator="equal">
      <formula>"sonstiges (bitte unter Bemerkungen eintragen)"</formula>
    </cfRule>
  </conditionalFormatting>
  <conditionalFormatting sqref="C98">
    <cfRule type="cellIs" dxfId="602" priority="565" operator="lessThan">
      <formula>EDATE($K$9,-6)</formula>
    </cfRule>
    <cfRule type="cellIs" dxfId="601" priority="566" operator="greaterThan">
      <formula>$K$9</formula>
    </cfRule>
  </conditionalFormatting>
  <conditionalFormatting sqref="O99">
    <cfRule type="cellIs" dxfId="600" priority="564" operator="greaterThan">
      <formula>$L98</formula>
    </cfRule>
  </conditionalFormatting>
  <conditionalFormatting sqref="Q99">
    <cfRule type="cellIs" dxfId="599" priority="561" operator="equal">
      <formula>"a"</formula>
    </cfRule>
    <cfRule type="cellIs" dxfId="598" priority="562" operator="equal">
      <formula>"v"</formula>
    </cfRule>
    <cfRule type="cellIs" dxfId="597" priority="563" operator="equal">
      <formula>"f"</formula>
    </cfRule>
  </conditionalFormatting>
  <conditionalFormatting sqref="H98">
    <cfRule type="cellIs" dxfId="596" priority="554" operator="equal">
      <formula>$F$13</formula>
    </cfRule>
    <cfRule type="cellIs" dxfId="595" priority="555" operator="equal">
      <formula>$F$12</formula>
    </cfRule>
    <cfRule type="cellIs" dxfId="594" priority="556" operator="equal">
      <formula>$F$11</formula>
    </cfRule>
    <cfRule type="cellIs" dxfId="593" priority="557" operator="equal">
      <formula>$F$10</formula>
    </cfRule>
    <cfRule type="cellIs" dxfId="592" priority="558" operator="equal">
      <formula>$F$9</formula>
    </cfRule>
    <cfRule type="cellIs" dxfId="591" priority="559" operator="equal">
      <formula>"wird ausgefüllt"</formula>
    </cfRule>
    <cfRule type="cellIs" dxfId="590" priority="560" operator="equal">
      <formula>"bitte angeben"</formula>
    </cfRule>
  </conditionalFormatting>
  <conditionalFormatting sqref="J99">
    <cfRule type="cellIs" dxfId="589" priority="552" operator="greaterThan">
      <formula>0</formula>
    </cfRule>
  </conditionalFormatting>
  <conditionalFormatting sqref="G98">
    <cfRule type="cellIs" dxfId="588" priority="551" operator="equal">
      <formula>"auswählen"</formula>
    </cfRule>
  </conditionalFormatting>
  <conditionalFormatting sqref="S100:S101">
    <cfRule type="cellIs" dxfId="587" priority="550" operator="notEqual">
      <formula>""</formula>
    </cfRule>
  </conditionalFormatting>
  <conditionalFormatting sqref="G101">
    <cfRule type="cellIs" dxfId="586" priority="549" operator="equal">
      <formula>"bitte auswählen"</formula>
    </cfRule>
  </conditionalFormatting>
  <conditionalFormatting sqref="D100:E100">
    <cfRule type="cellIs" dxfId="585" priority="544" operator="equal">
      <formula>"sonstiger Ort (bitte unter Bemerkung eintragen)"</formula>
    </cfRule>
    <cfRule type="cellIs" dxfId="584" priority="547" operator="equal">
      <formula>"bitte auswählen"</formula>
    </cfRule>
    <cfRule type="cellIs" dxfId="583" priority="548" operator="equal">
      <formula>"sonstiges (bitte unter Bemerkungen eintragen)"</formula>
    </cfRule>
  </conditionalFormatting>
  <conditionalFormatting sqref="D101:E101">
    <cfRule type="cellIs" dxfId="582" priority="545" operator="equal">
      <formula>"sonstiges Ziel (bitte unter Bemerkung angeben)"</formula>
    </cfRule>
    <cfRule type="cellIs" dxfId="581" priority="546" operator="equal">
      <formula>"bitte auswählen"</formula>
    </cfRule>
  </conditionalFormatting>
  <conditionalFormatting sqref="I100">
    <cfRule type="cellIs" dxfId="580" priority="542" operator="equal">
      <formula>"bitte auswählen"</formula>
    </cfRule>
    <cfRule type="cellIs" dxfId="579" priority="543" operator="equal">
      <formula>"sonstiges (bitte unter Bemerkungen eintragen)"</formula>
    </cfRule>
  </conditionalFormatting>
  <conditionalFormatting sqref="C100">
    <cfRule type="cellIs" dxfId="578" priority="540" operator="lessThan">
      <formula>EDATE($K$9,-6)</formula>
    </cfRule>
    <cfRule type="cellIs" dxfId="577" priority="541" operator="greaterThan">
      <formula>$K$9</formula>
    </cfRule>
  </conditionalFormatting>
  <conditionalFormatting sqref="O101">
    <cfRule type="cellIs" dxfId="576" priority="539" operator="greaterThan">
      <formula>$L100</formula>
    </cfRule>
  </conditionalFormatting>
  <conditionalFormatting sqref="Q101">
    <cfRule type="cellIs" dxfId="575" priority="536" operator="equal">
      <formula>"a"</formula>
    </cfRule>
    <cfRule type="cellIs" dxfId="574" priority="537" operator="equal">
      <formula>"v"</formula>
    </cfRule>
    <cfRule type="cellIs" dxfId="573" priority="538" operator="equal">
      <formula>"f"</formula>
    </cfRule>
  </conditionalFormatting>
  <conditionalFormatting sqref="H100">
    <cfRule type="cellIs" dxfId="572" priority="529" operator="equal">
      <formula>$F$13</formula>
    </cfRule>
    <cfRule type="cellIs" dxfId="571" priority="530" operator="equal">
      <formula>$F$12</formula>
    </cfRule>
    <cfRule type="cellIs" dxfId="570" priority="531" operator="equal">
      <formula>$F$11</formula>
    </cfRule>
    <cfRule type="cellIs" dxfId="569" priority="532" operator="equal">
      <formula>$F$10</formula>
    </cfRule>
    <cfRule type="cellIs" dxfId="568" priority="533" operator="equal">
      <formula>$F$9</formula>
    </cfRule>
    <cfRule type="cellIs" dxfId="567" priority="534" operator="equal">
      <formula>"wird ausgefüllt"</formula>
    </cfRule>
    <cfRule type="cellIs" dxfId="566" priority="535" operator="equal">
      <formula>"bitte angeben"</formula>
    </cfRule>
  </conditionalFormatting>
  <conditionalFormatting sqref="J101">
    <cfRule type="cellIs" dxfId="565" priority="527" operator="greaterThan">
      <formula>0</formula>
    </cfRule>
  </conditionalFormatting>
  <conditionalFormatting sqref="G100">
    <cfRule type="cellIs" dxfId="564" priority="526" operator="equal">
      <formula>"auswählen"</formula>
    </cfRule>
  </conditionalFormatting>
  <conditionalFormatting sqref="S102:S103">
    <cfRule type="cellIs" dxfId="563" priority="525" operator="notEqual">
      <formula>""</formula>
    </cfRule>
  </conditionalFormatting>
  <conditionalFormatting sqref="G103">
    <cfRule type="cellIs" dxfId="562" priority="524" operator="equal">
      <formula>"bitte auswählen"</formula>
    </cfRule>
  </conditionalFormatting>
  <conditionalFormatting sqref="D102:E102">
    <cfRule type="cellIs" dxfId="561" priority="519" operator="equal">
      <formula>"sonstiger Ort (bitte unter Bemerkung eintragen)"</formula>
    </cfRule>
    <cfRule type="cellIs" dxfId="560" priority="522" operator="equal">
      <formula>"bitte auswählen"</formula>
    </cfRule>
    <cfRule type="cellIs" dxfId="559" priority="523" operator="equal">
      <formula>"sonstiges (bitte unter Bemerkungen eintragen)"</formula>
    </cfRule>
  </conditionalFormatting>
  <conditionalFormatting sqref="D103:E103">
    <cfRule type="cellIs" dxfId="558" priority="520" operator="equal">
      <formula>"sonstiges Ziel (bitte unter Bemerkung angeben)"</formula>
    </cfRule>
    <cfRule type="cellIs" dxfId="557" priority="521" operator="equal">
      <formula>"bitte auswählen"</formula>
    </cfRule>
  </conditionalFormatting>
  <conditionalFormatting sqref="I102">
    <cfRule type="cellIs" dxfId="556" priority="517" operator="equal">
      <formula>"bitte auswählen"</formula>
    </cfRule>
    <cfRule type="cellIs" dxfId="555" priority="518" operator="equal">
      <formula>"sonstiges (bitte unter Bemerkungen eintragen)"</formula>
    </cfRule>
  </conditionalFormatting>
  <conditionalFormatting sqref="C102">
    <cfRule type="cellIs" dxfId="554" priority="515" operator="lessThan">
      <formula>EDATE($K$9,-6)</formula>
    </cfRule>
    <cfRule type="cellIs" dxfId="553" priority="516" operator="greaterThan">
      <formula>$K$9</formula>
    </cfRule>
  </conditionalFormatting>
  <conditionalFormatting sqref="O103">
    <cfRule type="cellIs" dxfId="552" priority="514" operator="greaterThan">
      <formula>$L102</formula>
    </cfRule>
  </conditionalFormatting>
  <conditionalFormatting sqref="Q103">
    <cfRule type="cellIs" dxfId="551" priority="511" operator="equal">
      <formula>"a"</formula>
    </cfRule>
    <cfRule type="cellIs" dxfId="550" priority="512" operator="equal">
      <formula>"v"</formula>
    </cfRule>
    <cfRule type="cellIs" dxfId="549" priority="513" operator="equal">
      <formula>"f"</formula>
    </cfRule>
  </conditionalFormatting>
  <conditionalFormatting sqref="H102">
    <cfRule type="cellIs" dxfId="548" priority="504" operator="equal">
      <formula>$F$13</formula>
    </cfRule>
    <cfRule type="cellIs" dxfId="547" priority="505" operator="equal">
      <formula>$F$12</formula>
    </cfRule>
    <cfRule type="cellIs" dxfId="546" priority="506" operator="equal">
      <formula>$F$11</formula>
    </cfRule>
    <cfRule type="cellIs" dxfId="545" priority="507" operator="equal">
      <formula>$F$10</formula>
    </cfRule>
    <cfRule type="cellIs" dxfId="544" priority="508" operator="equal">
      <formula>$F$9</formula>
    </cfRule>
    <cfRule type="cellIs" dxfId="543" priority="509" operator="equal">
      <formula>"wird ausgefüllt"</formula>
    </cfRule>
    <cfRule type="cellIs" dxfId="542" priority="510" operator="equal">
      <formula>"bitte angeben"</formula>
    </cfRule>
  </conditionalFormatting>
  <conditionalFormatting sqref="J103">
    <cfRule type="cellIs" dxfId="541" priority="502" operator="greaterThan">
      <formula>0</formula>
    </cfRule>
  </conditionalFormatting>
  <conditionalFormatting sqref="G102">
    <cfRule type="cellIs" dxfId="540" priority="501" operator="equal">
      <formula>"auswählen"</formula>
    </cfRule>
  </conditionalFormatting>
  <conditionalFormatting sqref="S104:S105">
    <cfRule type="cellIs" dxfId="539" priority="500" operator="notEqual">
      <formula>""</formula>
    </cfRule>
  </conditionalFormatting>
  <conditionalFormatting sqref="G105">
    <cfRule type="cellIs" dxfId="538" priority="499" operator="equal">
      <formula>"bitte auswählen"</formula>
    </cfRule>
  </conditionalFormatting>
  <conditionalFormatting sqref="D104:E104">
    <cfRule type="cellIs" dxfId="537" priority="494" operator="equal">
      <formula>"sonstiger Ort (bitte unter Bemerkung eintragen)"</formula>
    </cfRule>
    <cfRule type="cellIs" dxfId="536" priority="497" operator="equal">
      <formula>"bitte auswählen"</formula>
    </cfRule>
    <cfRule type="cellIs" dxfId="535" priority="498" operator="equal">
      <formula>"sonstiges (bitte unter Bemerkungen eintragen)"</formula>
    </cfRule>
  </conditionalFormatting>
  <conditionalFormatting sqref="D105:E105">
    <cfRule type="cellIs" dxfId="534" priority="495" operator="equal">
      <formula>"sonstiges Ziel (bitte unter Bemerkung angeben)"</formula>
    </cfRule>
    <cfRule type="cellIs" dxfId="533" priority="496" operator="equal">
      <formula>"bitte auswählen"</formula>
    </cfRule>
  </conditionalFormatting>
  <conditionalFormatting sqref="I104">
    <cfRule type="cellIs" dxfId="532" priority="492" operator="equal">
      <formula>"bitte auswählen"</formula>
    </cfRule>
    <cfRule type="cellIs" dxfId="531" priority="493" operator="equal">
      <formula>"sonstiges (bitte unter Bemerkungen eintragen)"</formula>
    </cfRule>
  </conditionalFormatting>
  <conditionalFormatting sqref="C104">
    <cfRule type="cellIs" dxfId="530" priority="490" operator="lessThan">
      <formula>EDATE($K$9,-6)</formula>
    </cfRule>
    <cfRule type="cellIs" dxfId="529" priority="491" operator="greaterThan">
      <formula>$K$9</formula>
    </cfRule>
  </conditionalFormatting>
  <conditionalFormatting sqref="O105">
    <cfRule type="cellIs" dxfId="528" priority="489" operator="greaterThan">
      <formula>$L104</formula>
    </cfRule>
  </conditionalFormatting>
  <conditionalFormatting sqref="Q105">
    <cfRule type="cellIs" dxfId="527" priority="486" operator="equal">
      <formula>"a"</formula>
    </cfRule>
    <cfRule type="cellIs" dxfId="526" priority="487" operator="equal">
      <formula>"v"</formula>
    </cfRule>
    <cfRule type="cellIs" dxfId="525" priority="488" operator="equal">
      <formula>"f"</formula>
    </cfRule>
  </conditionalFormatting>
  <conditionalFormatting sqref="H104">
    <cfRule type="cellIs" dxfId="524" priority="479" operator="equal">
      <formula>$F$13</formula>
    </cfRule>
    <cfRule type="cellIs" dxfId="523" priority="480" operator="equal">
      <formula>$F$12</formula>
    </cfRule>
    <cfRule type="cellIs" dxfId="522" priority="481" operator="equal">
      <formula>$F$11</formula>
    </cfRule>
    <cfRule type="cellIs" dxfId="521" priority="482" operator="equal">
      <formula>$F$10</formula>
    </cfRule>
    <cfRule type="cellIs" dxfId="520" priority="483" operator="equal">
      <formula>$F$9</formula>
    </cfRule>
    <cfRule type="cellIs" dxfId="519" priority="484" operator="equal">
      <formula>"wird ausgefüllt"</formula>
    </cfRule>
    <cfRule type="cellIs" dxfId="518" priority="485" operator="equal">
      <formula>"bitte angeben"</formula>
    </cfRule>
  </conditionalFormatting>
  <conditionalFormatting sqref="J105">
    <cfRule type="cellIs" dxfId="517" priority="477" operator="greaterThan">
      <formula>0</formula>
    </cfRule>
  </conditionalFormatting>
  <conditionalFormatting sqref="G104">
    <cfRule type="cellIs" dxfId="516" priority="476" operator="equal">
      <formula>"auswählen"</formula>
    </cfRule>
  </conditionalFormatting>
  <conditionalFormatting sqref="S106:S107">
    <cfRule type="cellIs" dxfId="515" priority="475" operator="notEqual">
      <formula>""</formula>
    </cfRule>
  </conditionalFormatting>
  <conditionalFormatting sqref="G107">
    <cfRule type="cellIs" dxfId="514" priority="474" operator="equal">
      <formula>"bitte auswählen"</formula>
    </cfRule>
  </conditionalFormatting>
  <conditionalFormatting sqref="D106:E106">
    <cfRule type="cellIs" dxfId="513" priority="469" operator="equal">
      <formula>"sonstiger Ort (bitte unter Bemerkung eintragen)"</formula>
    </cfRule>
    <cfRule type="cellIs" dxfId="512" priority="472" operator="equal">
      <formula>"bitte auswählen"</formula>
    </cfRule>
    <cfRule type="cellIs" dxfId="511" priority="473" operator="equal">
      <formula>"sonstiges (bitte unter Bemerkungen eintragen)"</formula>
    </cfRule>
  </conditionalFormatting>
  <conditionalFormatting sqref="D107:E107">
    <cfRule type="cellIs" dxfId="510" priority="470" operator="equal">
      <formula>"sonstiges Ziel (bitte unter Bemerkung angeben)"</formula>
    </cfRule>
    <cfRule type="cellIs" dxfId="509" priority="471" operator="equal">
      <formula>"bitte auswählen"</formula>
    </cfRule>
  </conditionalFormatting>
  <conditionalFormatting sqref="I106">
    <cfRule type="cellIs" dxfId="508" priority="467" operator="equal">
      <formula>"bitte auswählen"</formula>
    </cfRule>
    <cfRule type="cellIs" dxfId="507" priority="468" operator="equal">
      <formula>"sonstiges (bitte unter Bemerkungen eintragen)"</formula>
    </cfRule>
  </conditionalFormatting>
  <conditionalFormatting sqref="C106">
    <cfRule type="cellIs" dxfId="506" priority="465" operator="lessThan">
      <formula>EDATE($K$9,-6)</formula>
    </cfRule>
    <cfRule type="cellIs" dxfId="505" priority="466" operator="greaterThan">
      <formula>$K$9</formula>
    </cfRule>
  </conditionalFormatting>
  <conditionalFormatting sqref="O107">
    <cfRule type="cellIs" dxfId="504" priority="464" operator="greaterThan">
      <formula>$L106</formula>
    </cfRule>
  </conditionalFormatting>
  <conditionalFormatting sqref="Q107">
    <cfRule type="cellIs" dxfId="503" priority="461" operator="equal">
      <formula>"a"</formula>
    </cfRule>
    <cfRule type="cellIs" dxfId="502" priority="462" operator="equal">
      <formula>"v"</formula>
    </cfRule>
    <cfRule type="cellIs" dxfId="501" priority="463" operator="equal">
      <formula>"f"</formula>
    </cfRule>
  </conditionalFormatting>
  <conditionalFormatting sqref="H106">
    <cfRule type="cellIs" dxfId="500" priority="454" operator="equal">
      <formula>$F$13</formula>
    </cfRule>
    <cfRule type="cellIs" dxfId="499" priority="455" operator="equal">
      <formula>$F$12</formula>
    </cfRule>
    <cfRule type="cellIs" dxfId="498" priority="456" operator="equal">
      <formula>$F$11</formula>
    </cfRule>
    <cfRule type="cellIs" dxfId="497" priority="457" operator="equal">
      <formula>$F$10</formula>
    </cfRule>
    <cfRule type="cellIs" dxfId="496" priority="458" operator="equal">
      <formula>$F$9</formula>
    </cfRule>
    <cfRule type="cellIs" dxfId="495" priority="459" operator="equal">
      <formula>"wird ausgefüllt"</formula>
    </cfRule>
    <cfRule type="cellIs" dxfId="494" priority="460" operator="equal">
      <formula>"bitte angeben"</formula>
    </cfRule>
  </conditionalFormatting>
  <conditionalFormatting sqref="J107">
    <cfRule type="cellIs" dxfId="493" priority="452" operator="greaterThan">
      <formula>0</formula>
    </cfRule>
  </conditionalFormatting>
  <conditionalFormatting sqref="G106">
    <cfRule type="cellIs" dxfId="492" priority="451" operator="equal">
      <formula>"auswählen"</formula>
    </cfRule>
  </conditionalFormatting>
  <conditionalFormatting sqref="S108:S109">
    <cfRule type="cellIs" dxfId="491" priority="450" operator="notEqual">
      <formula>""</formula>
    </cfRule>
  </conditionalFormatting>
  <conditionalFormatting sqref="G109">
    <cfRule type="cellIs" dxfId="490" priority="449" operator="equal">
      <formula>"bitte auswählen"</formula>
    </cfRule>
  </conditionalFormatting>
  <conditionalFormatting sqref="D108:E108">
    <cfRule type="cellIs" dxfId="489" priority="444" operator="equal">
      <formula>"sonstiger Ort (bitte unter Bemerkung eintragen)"</formula>
    </cfRule>
    <cfRule type="cellIs" dxfId="488" priority="447" operator="equal">
      <formula>"bitte auswählen"</formula>
    </cfRule>
    <cfRule type="cellIs" dxfId="487" priority="448" operator="equal">
      <formula>"sonstiges (bitte unter Bemerkungen eintragen)"</formula>
    </cfRule>
  </conditionalFormatting>
  <conditionalFormatting sqref="D109:E109">
    <cfRule type="cellIs" dxfId="486" priority="445" operator="equal">
      <formula>"sonstiges Ziel (bitte unter Bemerkung angeben)"</formula>
    </cfRule>
    <cfRule type="cellIs" dxfId="485" priority="446" operator="equal">
      <formula>"bitte auswählen"</formula>
    </cfRule>
  </conditionalFormatting>
  <conditionalFormatting sqref="I108">
    <cfRule type="cellIs" dxfId="484" priority="442" operator="equal">
      <formula>"bitte auswählen"</formula>
    </cfRule>
    <cfRule type="cellIs" dxfId="483" priority="443" operator="equal">
      <formula>"sonstiges (bitte unter Bemerkungen eintragen)"</formula>
    </cfRule>
  </conditionalFormatting>
  <conditionalFormatting sqref="C108">
    <cfRule type="cellIs" dxfId="482" priority="440" operator="lessThan">
      <formula>EDATE($K$9,-6)</formula>
    </cfRule>
    <cfRule type="cellIs" dxfId="481" priority="441" operator="greaterThan">
      <formula>$K$9</formula>
    </cfRule>
  </conditionalFormatting>
  <conditionalFormatting sqref="O109">
    <cfRule type="cellIs" dxfId="480" priority="439" operator="greaterThan">
      <formula>$L108</formula>
    </cfRule>
  </conditionalFormatting>
  <conditionalFormatting sqref="Q109">
    <cfRule type="cellIs" dxfId="479" priority="436" operator="equal">
      <formula>"a"</formula>
    </cfRule>
    <cfRule type="cellIs" dxfId="478" priority="437" operator="equal">
      <formula>"v"</formula>
    </cfRule>
    <cfRule type="cellIs" dxfId="477" priority="438" operator="equal">
      <formula>"f"</formula>
    </cfRule>
  </conditionalFormatting>
  <conditionalFormatting sqref="H108">
    <cfRule type="cellIs" dxfId="476" priority="429" operator="equal">
      <formula>$F$13</formula>
    </cfRule>
    <cfRule type="cellIs" dxfId="475" priority="430" operator="equal">
      <formula>$F$12</formula>
    </cfRule>
    <cfRule type="cellIs" dxfId="474" priority="431" operator="equal">
      <formula>$F$11</formula>
    </cfRule>
    <cfRule type="cellIs" dxfId="473" priority="432" operator="equal">
      <formula>$F$10</formula>
    </cfRule>
    <cfRule type="cellIs" dxfId="472" priority="433" operator="equal">
      <formula>$F$9</formula>
    </cfRule>
    <cfRule type="cellIs" dxfId="471" priority="434" operator="equal">
      <formula>"wird ausgefüllt"</formula>
    </cfRule>
    <cfRule type="cellIs" dxfId="470" priority="435" operator="equal">
      <formula>"bitte angeben"</formula>
    </cfRule>
  </conditionalFormatting>
  <conditionalFormatting sqref="J109">
    <cfRule type="cellIs" dxfId="469" priority="427" operator="greaterThan">
      <formula>0</formula>
    </cfRule>
  </conditionalFormatting>
  <conditionalFormatting sqref="G108">
    <cfRule type="cellIs" dxfId="468" priority="426" operator="equal">
      <formula>"auswählen"</formula>
    </cfRule>
  </conditionalFormatting>
  <conditionalFormatting sqref="S110:S111">
    <cfRule type="cellIs" dxfId="467" priority="425" operator="notEqual">
      <formula>""</formula>
    </cfRule>
  </conditionalFormatting>
  <conditionalFormatting sqref="G111">
    <cfRule type="cellIs" dxfId="466" priority="424" operator="equal">
      <formula>"bitte auswählen"</formula>
    </cfRule>
  </conditionalFormatting>
  <conditionalFormatting sqref="D110:E110">
    <cfRule type="cellIs" dxfId="465" priority="419" operator="equal">
      <formula>"sonstiger Ort (bitte unter Bemerkung eintragen)"</formula>
    </cfRule>
    <cfRule type="cellIs" dxfId="464" priority="422" operator="equal">
      <formula>"bitte auswählen"</formula>
    </cfRule>
    <cfRule type="cellIs" dxfId="463" priority="423" operator="equal">
      <formula>"sonstiges (bitte unter Bemerkungen eintragen)"</formula>
    </cfRule>
  </conditionalFormatting>
  <conditionalFormatting sqref="D111:E111">
    <cfRule type="cellIs" dxfId="462" priority="420" operator="equal">
      <formula>"sonstiges Ziel (bitte unter Bemerkung angeben)"</formula>
    </cfRule>
    <cfRule type="cellIs" dxfId="461" priority="421" operator="equal">
      <formula>"bitte auswählen"</formula>
    </cfRule>
  </conditionalFormatting>
  <conditionalFormatting sqref="I110">
    <cfRule type="cellIs" dxfId="460" priority="417" operator="equal">
      <formula>"bitte auswählen"</formula>
    </cfRule>
    <cfRule type="cellIs" dxfId="459" priority="418" operator="equal">
      <formula>"sonstiges (bitte unter Bemerkungen eintragen)"</formula>
    </cfRule>
  </conditionalFormatting>
  <conditionalFormatting sqref="C110">
    <cfRule type="cellIs" dxfId="458" priority="415" operator="lessThan">
      <formula>EDATE($K$9,-6)</formula>
    </cfRule>
    <cfRule type="cellIs" dxfId="457" priority="416" operator="greaterThan">
      <formula>$K$9</formula>
    </cfRule>
  </conditionalFormatting>
  <conditionalFormatting sqref="O111">
    <cfRule type="cellIs" dxfId="456" priority="414" operator="greaterThan">
      <formula>$L110</formula>
    </cfRule>
  </conditionalFormatting>
  <conditionalFormatting sqref="Q111">
    <cfRule type="cellIs" dxfId="455" priority="411" operator="equal">
      <formula>"a"</formula>
    </cfRule>
    <cfRule type="cellIs" dxfId="454" priority="412" operator="equal">
      <formula>"v"</formula>
    </cfRule>
    <cfRule type="cellIs" dxfId="453" priority="413" operator="equal">
      <formula>"f"</formula>
    </cfRule>
  </conditionalFormatting>
  <conditionalFormatting sqref="H110">
    <cfRule type="cellIs" dxfId="452" priority="404" operator="equal">
      <formula>$F$13</formula>
    </cfRule>
    <cfRule type="cellIs" dxfId="451" priority="405" operator="equal">
      <formula>$F$12</formula>
    </cfRule>
    <cfRule type="cellIs" dxfId="450" priority="406" operator="equal">
      <formula>$F$11</formula>
    </cfRule>
    <cfRule type="cellIs" dxfId="449" priority="407" operator="equal">
      <formula>$F$10</formula>
    </cfRule>
    <cfRule type="cellIs" dxfId="448" priority="408" operator="equal">
      <formula>$F$9</formula>
    </cfRule>
    <cfRule type="cellIs" dxfId="447" priority="409" operator="equal">
      <formula>"wird ausgefüllt"</formula>
    </cfRule>
    <cfRule type="cellIs" dxfId="446" priority="410" operator="equal">
      <formula>"bitte angeben"</formula>
    </cfRule>
  </conditionalFormatting>
  <conditionalFormatting sqref="J111">
    <cfRule type="cellIs" dxfId="445" priority="402" operator="greaterThan">
      <formula>0</formula>
    </cfRule>
  </conditionalFormatting>
  <conditionalFormatting sqref="G110">
    <cfRule type="cellIs" dxfId="444" priority="401" operator="equal">
      <formula>"auswählen"</formula>
    </cfRule>
  </conditionalFormatting>
  <conditionalFormatting sqref="S112:S113">
    <cfRule type="cellIs" dxfId="443" priority="400" operator="notEqual">
      <formula>""</formula>
    </cfRule>
  </conditionalFormatting>
  <conditionalFormatting sqref="G113">
    <cfRule type="cellIs" dxfId="442" priority="399" operator="equal">
      <formula>"bitte auswählen"</formula>
    </cfRule>
  </conditionalFormatting>
  <conditionalFormatting sqref="D112:E112">
    <cfRule type="cellIs" dxfId="441" priority="394" operator="equal">
      <formula>"sonstiger Ort (bitte unter Bemerkung eintragen)"</formula>
    </cfRule>
    <cfRule type="cellIs" dxfId="440" priority="397" operator="equal">
      <formula>"bitte auswählen"</formula>
    </cfRule>
    <cfRule type="cellIs" dxfId="439" priority="398" operator="equal">
      <formula>"sonstiges (bitte unter Bemerkungen eintragen)"</formula>
    </cfRule>
  </conditionalFormatting>
  <conditionalFormatting sqref="D113:E113">
    <cfRule type="cellIs" dxfId="438" priority="395" operator="equal">
      <formula>"sonstiges Ziel (bitte unter Bemerkung angeben)"</formula>
    </cfRule>
    <cfRule type="cellIs" dxfId="437" priority="396" operator="equal">
      <formula>"bitte auswählen"</formula>
    </cfRule>
  </conditionalFormatting>
  <conditionalFormatting sqref="I112">
    <cfRule type="cellIs" dxfId="436" priority="392" operator="equal">
      <formula>"bitte auswählen"</formula>
    </cfRule>
    <cfRule type="cellIs" dxfId="435" priority="393" operator="equal">
      <formula>"sonstiges (bitte unter Bemerkungen eintragen)"</formula>
    </cfRule>
  </conditionalFormatting>
  <conditionalFormatting sqref="C112">
    <cfRule type="cellIs" dxfId="434" priority="390" operator="lessThan">
      <formula>EDATE($K$9,-6)</formula>
    </cfRule>
    <cfRule type="cellIs" dxfId="433" priority="391" operator="greaterThan">
      <formula>$K$9</formula>
    </cfRule>
  </conditionalFormatting>
  <conditionalFormatting sqref="O113">
    <cfRule type="cellIs" dxfId="432" priority="389" operator="greaterThan">
      <formula>$L112</formula>
    </cfRule>
  </conditionalFormatting>
  <conditionalFormatting sqref="Q113">
    <cfRule type="cellIs" dxfId="431" priority="386" operator="equal">
      <formula>"a"</formula>
    </cfRule>
    <cfRule type="cellIs" dxfId="430" priority="387" operator="equal">
      <formula>"v"</formula>
    </cfRule>
    <cfRule type="cellIs" dxfId="429" priority="388" operator="equal">
      <formula>"f"</formula>
    </cfRule>
  </conditionalFormatting>
  <conditionalFormatting sqref="H112">
    <cfRule type="cellIs" dxfId="428" priority="379" operator="equal">
      <formula>$F$13</formula>
    </cfRule>
    <cfRule type="cellIs" dxfId="427" priority="380" operator="equal">
      <formula>$F$12</formula>
    </cfRule>
    <cfRule type="cellIs" dxfId="426" priority="381" operator="equal">
      <formula>$F$11</formula>
    </cfRule>
    <cfRule type="cellIs" dxfId="425" priority="382" operator="equal">
      <formula>$F$10</formula>
    </cfRule>
    <cfRule type="cellIs" dxfId="424" priority="383" operator="equal">
      <formula>$F$9</formula>
    </cfRule>
    <cfRule type="cellIs" dxfId="423" priority="384" operator="equal">
      <formula>"wird ausgefüllt"</formula>
    </cfRule>
    <cfRule type="cellIs" dxfId="422" priority="385" operator="equal">
      <formula>"bitte angeben"</formula>
    </cfRule>
  </conditionalFormatting>
  <conditionalFormatting sqref="J113">
    <cfRule type="cellIs" dxfId="421" priority="377" operator="greaterThan">
      <formula>0</formula>
    </cfRule>
  </conditionalFormatting>
  <conditionalFormatting sqref="G112">
    <cfRule type="cellIs" dxfId="420" priority="376" operator="equal">
      <formula>"auswählen"</formula>
    </cfRule>
  </conditionalFormatting>
  <conditionalFormatting sqref="S114:S115">
    <cfRule type="cellIs" dxfId="419" priority="375" operator="notEqual">
      <formula>""</formula>
    </cfRule>
  </conditionalFormatting>
  <conditionalFormatting sqref="G115">
    <cfRule type="cellIs" dxfId="418" priority="374" operator="equal">
      <formula>"bitte auswählen"</formula>
    </cfRule>
  </conditionalFormatting>
  <conditionalFormatting sqref="D114:E114">
    <cfRule type="cellIs" dxfId="417" priority="369" operator="equal">
      <formula>"sonstiger Ort (bitte unter Bemerkung eintragen)"</formula>
    </cfRule>
    <cfRule type="cellIs" dxfId="416" priority="372" operator="equal">
      <formula>"bitte auswählen"</formula>
    </cfRule>
    <cfRule type="cellIs" dxfId="415" priority="373" operator="equal">
      <formula>"sonstiges (bitte unter Bemerkungen eintragen)"</formula>
    </cfRule>
  </conditionalFormatting>
  <conditionalFormatting sqref="D115:E115">
    <cfRule type="cellIs" dxfId="414" priority="370" operator="equal">
      <formula>"sonstiges Ziel (bitte unter Bemerkung angeben)"</formula>
    </cfRule>
    <cfRule type="cellIs" dxfId="413" priority="371" operator="equal">
      <formula>"bitte auswählen"</formula>
    </cfRule>
  </conditionalFormatting>
  <conditionalFormatting sqref="I114">
    <cfRule type="cellIs" dxfId="412" priority="367" operator="equal">
      <formula>"bitte auswählen"</formula>
    </cfRule>
    <cfRule type="cellIs" dxfId="411" priority="368" operator="equal">
      <formula>"sonstiges (bitte unter Bemerkungen eintragen)"</formula>
    </cfRule>
  </conditionalFormatting>
  <conditionalFormatting sqref="C114">
    <cfRule type="cellIs" dxfId="410" priority="365" operator="lessThan">
      <formula>EDATE($K$9,-6)</formula>
    </cfRule>
    <cfRule type="cellIs" dxfId="409" priority="366" operator="greaterThan">
      <formula>$K$9</formula>
    </cfRule>
  </conditionalFormatting>
  <conditionalFormatting sqref="O115">
    <cfRule type="cellIs" dxfId="408" priority="364" operator="greaterThan">
      <formula>$L114</formula>
    </cfRule>
  </conditionalFormatting>
  <conditionalFormatting sqref="Q115">
    <cfRule type="cellIs" dxfId="407" priority="361" operator="equal">
      <formula>"a"</formula>
    </cfRule>
    <cfRule type="cellIs" dxfId="406" priority="362" operator="equal">
      <formula>"v"</formula>
    </cfRule>
    <cfRule type="cellIs" dxfId="405" priority="363" operator="equal">
      <formula>"f"</formula>
    </cfRule>
  </conditionalFormatting>
  <conditionalFormatting sqref="H114">
    <cfRule type="cellIs" dxfId="404" priority="354" operator="equal">
      <formula>$F$13</formula>
    </cfRule>
    <cfRule type="cellIs" dxfId="403" priority="355" operator="equal">
      <formula>$F$12</formula>
    </cfRule>
    <cfRule type="cellIs" dxfId="402" priority="356" operator="equal">
      <formula>$F$11</formula>
    </cfRule>
    <cfRule type="cellIs" dxfId="401" priority="357" operator="equal">
      <formula>$F$10</formula>
    </cfRule>
    <cfRule type="cellIs" dxfId="400" priority="358" operator="equal">
      <formula>$F$9</formula>
    </cfRule>
    <cfRule type="cellIs" dxfId="399" priority="359" operator="equal">
      <formula>"wird ausgefüllt"</formula>
    </cfRule>
    <cfRule type="cellIs" dxfId="398" priority="360" operator="equal">
      <formula>"bitte angeben"</formula>
    </cfRule>
  </conditionalFormatting>
  <conditionalFormatting sqref="J115">
    <cfRule type="cellIs" dxfId="397" priority="352" operator="greaterThan">
      <formula>0</formula>
    </cfRule>
  </conditionalFormatting>
  <conditionalFormatting sqref="G114">
    <cfRule type="cellIs" dxfId="396" priority="351" operator="equal">
      <formula>"auswählen"</formula>
    </cfRule>
  </conditionalFormatting>
  <conditionalFormatting sqref="S116:S117">
    <cfRule type="cellIs" dxfId="395" priority="350" operator="notEqual">
      <formula>""</formula>
    </cfRule>
  </conditionalFormatting>
  <conditionalFormatting sqref="G117">
    <cfRule type="cellIs" dxfId="394" priority="349" operator="equal">
      <formula>"bitte auswählen"</formula>
    </cfRule>
  </conditionalFormatting>
  <conditionalFormatting sqref="D116:E116">
    <cfRule type="cellIs" dxfId="393" priority="344" operator="equal">
      <formula>"sonstiger Ort (bitte unter Bemerkung eintragen)"</formula>
    </cfRule>
    <cfRule type="cellIs" dxfId="392" priority="347" operator="equal">
      <formula>"bitte auswählen"</formula>
    </cfRule>
    <cfRule type="cellIs" dxfId="391" priority="348" operator="equal">
      <formula>"sonstiges (bitte unter Bemerkungen eintragen)"</formula>
    </cfRule>
  </conditionalFormatting>
  <conditionalFormatting sqref="D117:E117">
    <cfRule type="cellIs" dxfId="390" priority="345" operator="equal">
      <formula>"sonstiges Ziel (bitte unter Bemerkung angeben)"</formula>
    </cfRule>
    <cfRule type="cellIs" dxfId="389" priority="346" operator="equal">
      <formula>"bitte auswählen"</formula>
    </cfRule>
  </conditionalFormatting>
  <conditionalFormatting sqref="I116">
    <cfRule type="cellIs" dxfId="388" priority="342" operator="equal">
      <formula>"bitte auswählen"</formula>
    </cfRule>
    <cfRule type="cellIs" dxfId="387" priority="343" operator="equal">
      <formula>"sonstiges (bitte unter Bemerkungen eintragen)"</formula>
    </cfRule>
  </conditionalFormatting>
  <conditionalFormatting sqref="C116">
    <cfRule type="cellIs" dxfId="386" priority="340" operator="lessThan">
      <formula>EDATE($K$9,-6)</formula>
    </cfRule>
    <cfRule type="cellIs" dxfId="385" priority="341" operator="greaterThan">
      <formula>$K$9</formula>
    </cfRule>
  </conditionalFormatting>
  <conditionalFormatting sqref="O117">
    <cfRule type="cellIs" dxfId="384" priority="339" operator="greaterThan">
      <formula>$L116</formula>
    </cfRule>
  </conditionalFormatting>
  <conditionalFormatting sqref="Q117">
    <cfRule type="cellIs" dxfId="383" priority="336" operator="equal">
      <formula>"a"</formula>
    </cfRule>
    <cfRule type="cellIs" dxfId="382" priority="337" operator="equal">
      <formula>"v"</formula>
    </cfRule>
    <cfRule type="cellIs" dxfId="381" priority="338" operator="equal">
      <formula>"f"</formula>
    </cfRule>
  </conditionalFormatting>
  <conditionalFormatting sqref="H116">
    <cfRule type="cellIs" dxfId="380" priority="329" operator="equal">
      <formula>$F$13</formula>
    </cfRule>
    <cfRule type="cellIs" dxfId="379" priority="330" operator="equal">
      <formula>$F$12</formula>
    </cfRule>
    <cfRule type="cellIs" dxfId="378" priority="331" operator="equal">
      <formula>$F$11</formula>
    </cfRule>
    <cfRule type="cellIs" dxfId="377" priority="332" operator="equal">
      <formula>$F$10</formula>
    </cfRule>
    <cfRule type="cellIs" dxfId="376" priority="333" operator="equal">
      <formula>$F$9</formula>
    </cfRule>
    <cfRule type="cellIs" dxfId="375" priority="334" operator="equal">
      <formula>"wird ausgefüllt"</formula>
    </cfRule>
    <cfRule type="cellIs" dxfId="374" priority="335" operator="equal">
      <formula>"bitte angeben"</formula>
    </cfRule>
  </conditionalFormatting>
  <conditionalFormatting sqref="J117">
    <cfRule type="cellIs" dxfId="373" priority="327" operator="greaterThan">
      <formula>0</formula>
    </cfRule>
  </conditionalFormatting>
  <conditionalFormatting sqref="G116">
    <cfRule type="cellIs" dxfId="372" priority="326" operator="equal">
      <formula>"auswählen"</formula>
    </cfRule>
  </conditionalFormatting>
  <conditionalFormatting sqref="S118:S119">
    <cfRule type="cellIs" dxfId="371" priority="325" operator="notEqual">
      <formula>""</formula>
    </cfRule>
  </conditionalFormatting>
  <conditionalFormatting sqref="G119">
    <cfRule type="cellIs" dxfId="370" priority="324" operator="equal">
      <formula>"bitte auswählen"</formula>
    </cfRule>
  </conditionalFormatting>
  <conditionalFormatting sqref="D118:E118">
    <cfRule type="cellIs" dxfId="369" priority="319" operator="equal">
      <formula>"sonstiger Ort (bitte unter Bemerkung eintragen)"</formula>
    </cfRule>
    <cfRule type="cellIs" dxfId="368" priority="322" operator="equal">
      <formula>"bitte auswählen"</formula>
    </cfRule>
    <cfRule type="cellIs" dxfId="367" priority="323" operator="equal">
      <formula>"sonstiges (bitte unter Bemerkungen eintragen)"</formula>
    </cfRule>
  </conditionalFormatting>
  <conditionalFormatting sqref="D119:E119">
    <cfRule type="cellIs" dxfId="366" priority="320" operator="equal">
      <formula>"sonstiges Ziel (bitte unter Bemerkung angeben)"</formula>
    </cfRule>
    <cfRule type="cellIs" dxfId="365" priority="321" operator="equal">
      <formula>"bitte auswählen"</formula>
    </cfRule>
  </conditionalFormatting>
  <conditionalFormatting sqref="I118">
    <cfRule type="cellIs" dxfId="364" priority="317" operator="equal">
      <formula>"bitte auswählen"</formula>
    </cfRule>
    <cfRule type="cellIs" dxfId="363" priority="318" operator="equal">
      <formula>"sonstiges (bitte unter Bemerkungen eintragen)"</formula>
    </cfRule>
  </conditionalFormatting>
  <conditionalFormatting sqref="C118">
    <cfRule type="cellIs" dxfId="362" priority="315" operator="lessThan">
      <formula>EDATE($K$9,-6)</formula>
    </cfRule>
    <cfRule type="cellIs" dxfId="361" priority="316" operator="greaterThan">
      <formula>$K$9</formula>
    </cfRule>
  </conditionalFormatting>
  <conditionalFormatting sqref="O119">
    <cfRule type="cellIs" dxfId="360" priority="314" operator="greaterThan">
      <formula>$L118</formula>
    </cfRule>
  </conditionalFormatting>
  <conditionalFormatting sqref="Q119">
    <cfRule type="cellIs" dxfId="359" priority="311" operator="equal">
      <formula>"a"</formula>
    </cfRule>
    <cfRule type="cellIs" dxfId="358" priority="312" operator="equal">
      <formula>"v"</formula>
    </cfRule>
    <cfRule type="cellIs" dxfId="357" priority="313" operator="equal">
      <formula>"f"</formula>
    </cfRule>
  </conditionalFormatting>
  <conditionalFormatting sqref="H118">
    <cfRule type="cellIs" dxfId="356" priority="304" operator="equal">
      <formula>$F$13</formula>
    </cfRule>
    <cfRule type="cellIs" dxfId="355" priority="305" operator="equal">
      <formula>$F$12</formula>
    </cfRule>
    <cfRule type="cellIs" dxfId="354" priority="306" operator="equal">
      <formula>$F$11</formula>
    </cfRule>
    <cfRule type="cellIs" dxfId="353" priority="307" operator="equal">
      <formula>$F$10</formula>
    </cfRule>
    <cfRule type="cellIs" dxfId="352" priority="308" operator="equal">
      <formula>$F$9</formula>
    </cfRule>
    <cfRule type="cellIs" dxfId="351" priority="309" operator="equal">
      <formula>"wird ausgefüllt"</formula>
    </cfRule>
    <cfRule type="cellIs" dxfId="350" priority="310" operator="equal">
      <formula>"bitte angeben"</formula>
    </cfRule>
  </conditionalFormatting>
  <conditionalFormatting sqref="J119">
    <cfRule type="cellIs" dxfId="349" priority="302" operator="greaterThan">
      <formula>0</formula>
    </cfRule>
  </conditionalFormatting>
  <conditionalFormatting sqref="G118">
    <cfRule type="cellIs" dxfId="348" priority="301" operator="equal">
      <formula>"auswählen"</formula>
    </cfRule>
  </conditionalFormatting>
  <conditionalFormatting sqref="S120:S121">
    <cfRule type="cellIs" dxfId="347" priority="300" operator="notEqual">
      <formula>""</formula>
    </cfRule>
  </conditionalFormatting>
  <conditionalFormatting sqref="G121">
    <cfRule type="cellIs" dxfId="346" priority="299" operator="equal">
      <formula>"bitte auswählen"</formula>
    </cfRule>
  </conditionalFormatting>
  <conditionalFormatting sqref="D120:E120">
    <cfRule type="cellIs" dxfId="345" priority="294" operator="equal">
      <formula>"sonstiger Ort (bitte unter Bemerkung eintragen)"</formula>
    </cfRule>
    <cfRule type="cellIs" dxfId="344" priority="297" operator="equal">
      <formula>"bitte auswählen"</formula>
    </cfRule>
    <cfRule type="cellIs" dxfId="343" priority="298" operator="equal">
      <formula>"sonstiges (bitte unter Bemerkungen eintragen)"</formula>
    </cfRule>
  </conditionalFormatting>
  <conditionalFormatting sqref="D121:E121">
    <cfRule type="cellIs" dxfId="342" priority="295" operator="equal">
      <formula>"sonstiges Ziel (bitte unter Bemerkung angeben)"</formula>
    </cfRule>
    <cfRule type="cellIs" dxfId="341" priority="296" operator="equal">
      <formula>"bitte auswählen"</formula>
    </cfRule>
  </conditionalFormatting>
  <conditionalFormatting sqref="I120">
    <cfRule type="cellIs" dxfId="340" priority="292" operator="equal">
      <formula>"bitte auswählen"</formula>
    </cfRule>
    <cfRule type="cellIs" dxfId="339" priority="293" operator="equal">
      <formula>"sonstiges (bitte unter Bemerkungen eintragen)"</formula>
    </cfRule>
  </conditionalFormatting>
  <conditionalFormatting sqref="C120">
    <cfRule type="cellIs" dxfId="338" priority="290" operator="lessThan">
      <formula>EDATE($K$9,-6)</formula>
    </cfRule>
    <cfRule type="cellIs" dxfId="337" priority="291" operator="greaterThan">
      <formula>$K$9</formula>
    </cfRule>
  </conditionalFormatting>
  <conditionalFormatting sqref="O121">
    <cfRule type="cellIs" dxfId="336" priority="289" operator="greaterThan">
      <formula>$L120</formula>
    </cfRule>
  </conditionalFormatting>
  <conditionalFormatting sqref="Q121">
    <cfRule type="cellIs" dxfId="335" priority="286" operator="equal">
      <formula>"a"</formula>
    </cfRule>
    <cfRule type="cellIs" dxfId="334" priority="287" operator="equal">
      <formula>"v"</formula>
    </cfRule>
    <cfRule type="cellIs" dxfId="333" priority="288" operator="equal">
      <formula>"f"</formula>
    </cfRule>
  </conditionalFormatting>
  <conditionalFormatting sqref="H120">
    <cfRule type="cellIs" dxfId="332" priority="279" operator="equal">
      <formula>$F$13</formula>
    </cfRule>
    <cfRule type="cellIs" dxfId="331" priority="280" operator="equal">
      <formula>$F$12</formula>
    </cfRule>
    <cfRule type="cellIs" dxfId="330" priority="281" operator="equal">
      <formula>$F$11</formula>
    </cfRule>
    <cfRule type="cellIs" dxfId="329" priority="282" operator="equal">
      <formula>$F$10</formula>
    </cfRule>
    <cfRule type="cellIs" dxfId="328" priority="283" operator="equal">
      <formula>$F$9</formula>
    </cfRule>
    <cfRule type="cellIs" dxfId="327" priority="284" operator="equal">
      <formula>"wird ausgefüllt"</formula>
    </cfRule>
    <cfRule type="cellIs" dxfId="326" priority="285" operator="equal">
      <formula>"bitte angeben"</formula>
    </cfRule>
  </conditionalFormatting>
  <conditionalFormatting sqref="J121">
    <cfRule type="cellIs" dxfId="325" priority="277" operator="greaterThan">
      <formula>0</formula>
    </cfRule>
  </conditionalFormatting>
  <conditionalFormatting sqref="G120">
    <cfRule type="cellIs" dxfId="324" priority="276" operator="equal">
      <formula>"auswählen"</formula>
    </cfRule>
  </conditionalFormatting>
  <conditionalFormatting sqref="S122:S123">
    <cfRule type="cellIs" dxfId="323" priority="275" operator="notEqual">
      <formula>""</formula>
    </cfRule>
  </conditionalFormatting>
  <conditionalFormatting sqref="G123">
    <cfRule type="cellIs" dxfId="322" priority="274" operator="equal">
      <formula>"bitte auswählen"</formula>
    </cfRule>
  </conditionalFormatting>
  <conditionalFormatting sqref="D122:E122">
    <cfRule type="cellIs" dxfId="321" priority="269" operator="equal">
      <formula>"sonstiger Ort (bitte unter Bemerkung eintragen)"</formula>
    </cfRule>
    <cfRule type="cellIs" dxfId="320" priority="272" operator="equal">
      <formula>"bitte auswählen"</formula>
    </cfRule>
    <cfRule type="cellIs" dxfId="319" priority="273" operator="equal">
      <formula>"sonstiges (bitte unter Bemerkungen eintragen)"</formula>
    </cfRule>
  </conditionalFormatting>
  <conditionalFormatting sqref="D123:E123">
    <cfRule type="cellIs" dxfId="318" priority="270" operator="equal">
      <formula>"sonstiges Ziel (bitte unter Bemerkung angeben)"</formula>
    </cfRule>
    <cfRule type="cellIs" dxfId="317" priority="271" operator="equal">
      <formula>"bitte auswählen"</formula>
    </cfRule>
  </conditionalFormatting>
  <conditionalFormatting sqref="I122">
    <cfRule type="cellIs" dxfId="316" priority="267" operator="equal">
      <formula>"bitte auswählen"</formula>
    </cfRule>
    <cfRule type="cellIs" dxfId="315" priority="268" operator="equal">
      <formula>"sonstiges (bitte unter Bemerkungen eintragen)"</formula>
    </cfRule>
  </conditionalFormatting>
  <conditionalFormatting sqref="C122">
    <cfRule type="cellIs" dxfId="314" priority="265" operator="lessThan">
      <formula>EDATE($K$9,-6)</formula>
    </cfRule>
    <cfRule type="cellIs" dxfId="313" priority="266" operator="greaterThan">
      <formula>$K$9</formula>
    </cfRule>
  </conditionalFormatting>
  <conditionalFormatting sqref="O123">
    <cfRule type="cellIs" dxfId="312" priority="264" operator="greaterThan">
      <formula>$L122</formula>
    </cfRule>
  </conditionalFormatting>
  <conditionalFormatting sqref="Q123">
    <cfRule type="cellIs" dxfId="311" priority="261" operator="equal">
      <formula>"a"</formula>
    </cfRule>
    <cfRule type="cellIs" dxfId="310" priority="262" operator="equal">
      <formula>"v"</formula>
    </cfRule>
    <cfRule type="cellIs" dxfId="309" priority="263" operator="equal">
      <formula>"f"</formula>
    </cfRule>
  </conditionalFormatting>
  <conditionalFormatting sqref="H122">
    <cfRule type="cellIs" dxfId="308" priority="254" operator="equal">
      <formula>$F$13</formula>
    </cfRule>
    <cfRule type="cellIs" dxfId="307" priority="255" operator="equal">
      <formula>$F$12</formula>
    </cfRule>
    <cfRule type="cellIs" dxfId="306" priority="256" operator="equal">
      <formula>$F$11</formula>
    </cfRule>
    <cfRule type="cellIs" dxfId="305" priority="257" operator="equal">
      <formula>$F$10</formula>
    </cfRule>
    <cfRule type="cellIs" dxfId="304" priority="258" operator="equal">
      <formula>$F$9</formula>
    </cfRule>
    <cfRule type="cellIs" dxfId="303" priority="259" operator="equal">
      <formula>"wird ausgefüllt"</formula>
    </cfRule>
    <cfRule type="cellIs" dxfId="302" priority="260" operator="equal">
      <formula>"bitte angeben"</formula>
    </cfRule>
  </conditionalFormatting>
  <conditionalFormatting sqref="J123">
    <cfRule type="cellIs" dxfId="301" priority="252" operator="greaterThan">
      <formula>0</formula>
    </cfRule>
  </conditionalFormatting>
  <conditionalFormatting sqref="G122">
    <cfRule type="cellIs" dxfId="300" priority="251" operator="equal">
      <formula>"auswählen"</formula>
    </cfRule>
  </conditionalFormatting>
  <conditionalFormatting sqref="S124:S125">
    <cfRule type="cellIs" dxfId="299" priority="250" operator="notEqual">
      <formula>""</formula>
    </cfRule>
  </conditionalFormatting>
  <conditionalFormatting sqref="G125">
    <cfRule type="cellIs" dxfId="298" priority="249" operator="equal">
      <formula>"bitte auswählen"</formula>
    </cfRule>
  </conditionalFormatting>
  <conditionalFormatting sqref="D124:E124">
    <cfRule type="cellIs" dxfId="297" priority="244" operator="equal">
      <formula>"sonstiger Ort (bitte unter Bemerkung eintragen)"</formula>
    </cfRule>
    <cfRule type="cellIs" dxfId="296" priority="247" operator="equal">
      <formula>"bitte auswählen"</formula>
    </cfRule>
    <cfRule type="cellIs" dxfId="295" priority="248" operator="equal">
      <formula>"sonstiges (bitte unter Bemerkungen eintragen)"</formula>
    </cfRule>
  </conditionalFormatting>
  <conditionalFormatting sqref="D125:E125">
    <cfRule type="cellIs" dxfId="294" priority="245" operator="equal">
      <formula>"sonstiges Ziel (bitte unter Bemerkung angeben)"</formula>
    </cfRule>
    <cfRule type="cellIs" dxfId="293" priority="246" operator="equal">
      <formula>"bitte auswählen"</formula>
    </cfRule>
  </conditionalFormatting>
  <conditionalFormatting sqref="I124">
    <cfRule type="cellIs" dxfId="292" priority="242" operator="equal">
      <formula>"bitte auswählen"</formula>
    </cfRule>
    <cfRule type="cellIs" dxfId="291" priority="243" operator="equal">
      <formula>"sonstiges (bitte unter Bemerkungen eintragen)"</formula>
    </cfRule>
  </conditionalFormatting>
  <conditionalFormatting sqref="C124">
    <cfRule type="cellIs" dxfId="290" priority="240" operator="lessThan">
      <formula>EDATE($K$9,-6)</formula>
    </cfRule>
    <cfRule type="cellIs" dxfId="289" priority="241" operator="greaterThan">
      <formula>$K$9</formula>
    </cfRule>
  </conditionalFormatting>
  <conditionalFormatting sqref="O125">
    <cfRule type="cellIs" dxfId="288" priority="239" operator="greaterThan">
      <formula>$L124</formula>
    </cfRule>
  </conditionalFormatting>
  <conditionalFormatting sqref="Q125">
    <cfRule type="cellIs" dxfId="287" priority="236" operator="equal">
      <formula>"a"</formula>
    </cfRule>
    <cfRule type="cellIs" dxfId="286" priority="237" operator="equal">
      <formula>"v"</formula>
    </cfRule>
    <cfRule type="cellIs" dxfId="285" priority="238" operator="equal">
      <formula>"f"</formula>
    </cfRule>
  </conditionalFormatting>
  <conditionalFormatting sqref="H124">
    <cfRule type="cellIs" dxfId="284" priority="229" operator="equal">
      <formula>$F$13</formula>
    </cfRule>
    <cfRule type="cellIs" dxfId="283" priority="230" operator="equal">
      <formula>$F$12</formula>
    </cfRule>
    <cfRule type="cellIs" dxfId="282" priority="231" operator="equal">
      <formula>$F$11</formula>
    </cfRule>
    <cfRule type="cellIs" dxfId="281" priority="232" operator="equal">
      <formula>$F$10</formula>
    </cfRule>
    <cfRule type="cellIs" dxfId="280" priority="233" operator="equal">
      <formula>$F$9</formula>
    </cfRule>
    <cfRule type="cellIs" dxfId="279" priority="234" operator="equal">
      <formula>"wird ausgefüllt"</formula>
    </cfRule>
    <cfRule type="cellIs" dxfId="278" priority="235" operator="equal">
      <formula>"bitte angeben"</formula>
    </cfRule>
  </conditionalFormatting>
  <conditionalFormatting sqref="J125">
    <cfRule type="cellIs" dxfId="277" priority="227" operator="greaterThan">
      <formula>0</formula>
    </cfRule>
  </conditionalFormatting>
  <conditionalFormatting sqref="G124">
    <cfRule type="cellIs" dxfId="276" priority="226" operator="equal">
      <formula>"auswählen"</formula>
    </cfRule>
  </conditionalFormatting>
  <conditionalFormatting sqref="S126:S127">
    <cfRule type="cellIs" dxfId="275" priority="225" operator="notEqual">
      <formula>""</formula>
    </cfRule>
  </conditionalFormatting>
  <conditionalFormatting sqref="G127">
    <cfRule type="cellIs" dxfId="274" priority="224" operator="equal">
      <formula>"bitte auswählen"</formula>
    </cfRule>
  </conditionalFormatting>
  <conditionalFormatting sqref="D126:E126">
    <cfRule type="cellIs" dxfId="273" priority="219" operator="equal">
      <formula>"sonstiger Ort (bitte unter Bemerkung eintragen)"</formula>
    </cfRule>
    <cfRule type="cellIs" dxfId="272" priority="222" operator="equal">
      <formula>"bitte auswählen"</formula>
    </cfRule>
    <cfRule type="cellIs" dxfId="271" priority="223" operator="equal">
      <formula>"sonstiges (bitte unter Bemerkungen eintragen)"</formula>
    </cfRule>
  </conditionalFormatting>
  <conditionalFormatting sqref="D127:E127">
    <cfRule type="cellIs" dxfId="270" priority="220" operator="equal">
      <formula>"sonstiges Ziel (bitte unter Bemerkung angeben)"</formula>
    </cfRule>
    <cfRule type="cellIs" dxfId="269" priority="221" operator="equal">
      <formula>"bitte auswählen"</formula>
    </cfRule>
  </conditionalFormatting>
  <conditionalFormatting sqref="I126">
    <cfRule type="cellIs" dxfId="268" priority="217" operator="equal">
      <formula>"bitte auswählen"</formula>
    </cfRule>
    <cfRule type="cellIs" dxfId="267" priority="218" operator="equal">
      <formula>"sonstiges (bitte unter Bemerkungen eintragen)"</formula>
    </cfRule>
  </conditionalFormatting>
  <conditionalFormatting sqref="C126">
    <cfRule type="cellIs" dxfId="266" priority="215" operator="lessThan">
      <formula>EDATE($K$9,-6)</formula>
    </cfRule>
    <cfRule type="cellIs" dxfId="265" priority="216" operator="greaterThan">
      <formula>$K$9</formula>
    </cfRule>
  </conditionalFormatting>
  <conditionalFormatting sqref="O127">
    <cfRule type="cellIs" dxfId="264" priority="214" operator="greaterThan">
      <formula>$L126</formula>
    </cfRule>
  </conditionalFormatting>
  <conditionalFormatting sqref="Q127">
    <cfRule type="cellIs" dxfId="263" priority="211" operator="equal">
      <formula>"a"</formula>
    </cfRule>
    <cfRule type="cellIs" dxfId="262" priority="212" operator="equal">
      <formula>"v"</formula>
    </cfRule>
    <cfRule type="cellIs" dxfId="261" priority="213" operator="equal">
      <formula>"f"</formula>
    </cfRule>
  </conditionalFormatting>
  <conditionalFormatting sqref="H126">
    <cfRule type="cellIs" dxfId="260" priority="204" operator="equal">
      <formula>$F$13</formula>
    </cfRule>
    <cfRule type="cellIs" dxfId="259" priority="205" operator="equal">
      <formula>$F$12</formula>
    </cfRule>
    <cfRule type="cellIs" dxfId="258" priority="206" operator="equal">
      <formula>$F$11</formula>
    </cfRule>
    <cfRule type="cellIs" dxfId="257" priority="207" operator="equal">
      <formula>$F$10</formula>
    </cfRule>
    <cfRule type="cellIs" dxfId="256" priority="208" operator="equal">
      <formula>$F$9</formula>
    </cfRule>
    <cfRule type="cellIs" dxfId="255" priority="209" operator="equal">
      <formula>"wird ausgefüllt"</formula>
    </cfRule>
    <cfRule type="cellIs" dxfId="254" priority="210" operator="equal">
      <formula>"bitte angeben"</formula>
    </cfRule>
  </conditionalFormatting>
  <conditionalFormatting sqref="J127">
    <cfRule type="cellIs" dxfId="253" priority="202" operator="greaterThan">
      <formula>0</formula>
    </cfRule>
  </conditionalFormatting>
  <conditionalFormatting sqref="G126">
    <cfRule type="cellIs" dxfId="252" priority="201" operator="equal">
      <formula>"auswählen"</formula>
    </cfRule>
  </conditionalFormatting>
  <conditionalFormatting sqref="S128:S129">
    <cfRule type="cellIs" dxfId="251" priority="200" operator="notEqual">
      <formula>""</formula>
    </cfRule>
  </conditionalFormatting>
  <conditionalFormatting sqref="G129">
    <cfRule type="cellIs" dxfId="250" priority="199" operator="equal">
      <formula>"bitte auswählen"</formula>
    </cfRule>
  </conditionalFormatting>
  <conditionalFormatting sqref="D128:E128">
    <cfRule type="cellIs" dxfId="249" priority="194" operator="equal">
      <formula>"sonstiger Ort (bitte unter Bemerkung eintragen)"</formula>
    </cfRule>
    <cfRule type="cellIs" dxfId="248" priority="197" operator="equal">
      <formula>"bitte auswählen"</formula>
    </cfRule>
    <cfRule type="cellIs" dxfId="247" priority="198" operator="equal">
      <formula>"sonstiges (bitte unter Bemerkungen eintragen)"</formula>
    </cfRule>
  </conditionalFormatting>
  <conditionalFormatting sqref="D129:E129">
    <cfRule type="cellIs" dxfId="246" priority="195" operator="equal">
      <formula>"sonstiges Ziel (bitte unter Bemerkung angeben)"</formula>
    </cfRule>
    <cfRule type="cellIs" dxfId="245" priority="196" operator="equal">
      <formula>"bitte auswählen"</formula>
    </cfRule>
  </conditionalFormatting>
  <conditionalFormatting sqref="I128">
    <cfRule type="cellIs" dxfId="244" priority="192" operator="equal">
      <formula>"bitte auswählen"</formula>
    </cfRule>
    <cfRule type="cellIs" dxfId="243" priority="193" operator="equal">
      <formula>"sonstiges (bitte unter Bemerkungen eintragen)"</formula>
    </cfRule>
  </conditionalFormatting>
  <conditionalFormatting sqref="C128">
    <cfRule type="cellIs" dxfId="242" priority="190" operator="lessThan">
      <formula>EDATE($K$9,-6)</formula>
    </cfRule>
    <cfRule type="cellIs" dxfId="241" priority="191" operator="greaterThan">
      <formula>$K$9</formula>
    </cfRule>
  </conditionalFormatting>
  <conditionalFormatting sqref="O129">
    <cfRule type="cellIs" dxfId="240" priority="189" operator="greaterThan">
      <formula>$L128</formula>
    </cfRule>
  </conditionalFormatting>
  <conditionalFormatting sqref="Q129">
    <cfRule type="cellIs" dxfId="239" priority="186" operator="equal">
      <formula>"a"</formula>
    </cfRule>
    <cfRule type="cellIs" dxfId="238" priority="187" operator="equal">
      <formula>"v"</formula>
    </cfRule>
    <cfRule type="cellIs" dxfId="237" priority="188" operator="equal">
      <formula>"f"</formula>
    </cfRule>
  </conditionalFormatting>
  <conditionalFormatting sqref="H128">
    <cfRule type="cellIs" dxfId="236" priority="179" operator="equal">
      <formula>$F$13</formula>
    </cfRule>
    <cfRule type="cellIs" dxfId="235" priority="180" operator="equal">
      <formula>$F$12</formula>
    </cfRule>
    <cfRule type="cellIs" dxfId="234" priority="181" operator="equal">
      <formula>$F$11</formula>
    </cfRule>
    <cfRule type="cellIs" dxfId="233" priority="182" operator="equal">
      <formula>$F$10</formula>
    </cfRule>
    <cfRule type="cellIs" dxfId="232" priority="183" operator="equal">
      <formula>$F$9</formula>
    </cfRule>
    <cfRule type="cellIs" dxfId="231" priority="184" operator="equal">
      <formula>"wird ausgefüllt"</formula>
    </cfRule>
    <cfRule type="cellIs" dxfId="230" priority="185" operator="equal">
      <formula>"bitte angeben"</formula>
    </cfRule>
  </conditionalFormatting>
  <conditionalFormatting sqref="J129">
    <cfRule type="cellIs" dxfId="229" priority="177" operator="greaterThan">
      <formula>0</formula>
    </cfRule>
  </conditionalFormatting>
  <conditionalFormatting sqref="G128">
    <cfRule type="cellIs" dxfId="228" priority="176" operator="equal">
      <formula>"auswählen"</formula>
    </cfRule>
  </conditionalFormatting>
  <conditionalFormatting sqref="S130:S131">
    <cfRule type="cellIs" dxfId="227" priority="175" operator="notEqual">
      <formula>""</formula>
    </cfRule>
  </conditionalFormatting>
  <conditionalFormatting sqref="G131">
    <cfRule type="cellIs" dxfId="226" priority="174" operator="equal">
      <formula>"bitte auswählen"</formula>
    </cfRule>
  </conditionalFormatting>
  <conditionalFormatting sqref="D130:E130">
    <cfRule type="cellIs" dxfId="225" priority="169" operator="equal">
      <formula>"sonstiger Ort (bitte unter Bemerkung eintragen)"</formula>
    </cfRule>
    <cfRule type="cellIs" dxfId="224" priority="172" operator="equal">
      <formula>"bitte auswählen"</formula>
    </cfRule>
    <cfRule type="cellIs" dxfId="223" priority="173" operator="equal">
      <formula>"sonstiges (bitte unter Bemerkungen eintragen)"</formula>
    </cfRule>
  </conditionalFormatting>
  <conditionalFormatting sqref="D131:E131">
    <cfRule type="cellIs" dxfId="222" priority="170" operator="equal">
      <formula>"sonstiges Ziel (bitte unter Bemerkung angeben)"</formula>
    </cfRule>
    <cfRule type="cellIs" dxfId="221" priority="171" operator="equal">
      <formula>"bitte auswählen"</formula>
    </cfRule>
  </conditionalFormatting>
  <conditionalFormatting sqref="I130">
    <cfRule type="cellIs" dxfId="220" priority="167" operator="equal">
      <formula>"bitte auswählen"</formula>
    </cfRule>
    <cfRule type="cellIs" dxfId="219" priority="168" operator="equal">
      <formula>"sonstiges (bitte unter Bemerkungen eintragen)"</formula>
    </cfRule>
  </conditionalFormatting>
  <conditionalFormatting sqref="C130">
    <cfRule type="cellIs" dxfId="218" priority="165" operator="lessThan">
      <formula>EDATE($K$9,-6)</formula>
    </cfRule>
    <cfRule type="cellIs" dxfId="217" priority="166" operator="greaterThan">
      <formula>$K$9</formula>
    </cfRule>
  </conditionalFormatting>
  <conditionalFormatting sqref="O131">
    <cfRule type="cellIs" dxfId="216" priority="164" operator="greaterThan">
      <formula>$L130</formula>
    </cfRule>
  </conditionalFormatting>
  <conditionalFormatting sqref="Q131">
    <cfRule type="cellIs" dxfId="215" priority="161" operator="equal">
      <formula>"a"</formula>
    </cfRule>
    <cfRule type="cellIs" dxfId="214" priority="162" operator="equal">
      <formula>"v"</formula>
    </cfRule>
    <cfRule type="cellIs" dxfId="213" priority="163" operator="equal">
      <formula>"f"</formula>
    </cfRule>
  </conditionalFormatting>
  <conditionalFormatting sqref="H130">
    <cfRule type="cellIs" dxfId="212" priority="154" operator="equal">
      <formula>$F$13</formula>
    </cfRule>
    <cfRule type="cellIs" dxfId="211" priority="155" operator="equal">
      <formula>$F$12</formula>
    </cfRule>
    <cfRule type="cellIs" dxfId="210" priority="156" operator="equal">
      <formula>$F$11</formula>
    </cfRule>
    <cfRule type="cellIs" dxfId="209" priority="157" operator="equal">
      <formula>$F$10</formula>
    </cfRule>
    <cfRule type="cellIs" dxfId="208" priority="158" operator="equal">
      <formula>$F$9</formula>
    </cfRule>
    <cfRule type="cellIs" dxfId="207" priority="159" operator="equal">
      <formula>"wird ausgefüllt"</formula>
    </cfRule>
    <cfRule type="cellIs" dxfId="206" priority="160" operator="equal">
      <formula>"bitte angeben"</formula>
    </cfRule>
  </conditionalFormatting>
  <conditionalFormatting sqref="J131">
    <cfRule type="cellIs" dxfId="205" priority="152" operator="greaterThan">
      <formula>0</formula>
    </cfRule>
  </conditionalFormatting>
  <conditionalFormatting sqref="G130">
    <cfRule type="cellIs" dxfId="204" priority="151" operator="equal">
      <formula>"auswählen"</formula>
    </cfRule>
  </conditionalFormatting>
  <conditionalFormatting sqref="S132:S133">
    <cfRule type="cellIs" dxfId="203" priority="150" operator="notEqual">
      <formula>""</formula>
    </cfRule>
  </conditionalFormatting>
  <conditionalFormatting sqref="G133">
    <cfRule type="cellIs" dxfId="202" priority="149" operator="equal">
      <formula>"bitte auswählen"</formula>
    </cfRule>
  </conditionalFormatting>
  <conditionalFormatting sqref="D132:E132">
    <cfRule type="cellIs" dxfId="201" priority="144" operator="equal">
      <formula>"sonstiger Ort (bitte unter Bemerkung eintragen)"</formula>
    </cfRule>
    <cfRule type="cellIs" dxfId="200" priority="147" operator="equal">
      <formula>"bitte auswählen"</formula>
    </cfRule>
    <cfRule type="cellIs" dxfId="199" priority="148" operator="equal">
      <formula>"sonstiges (bitte unter Bemerkungen eintragen)"</formula>
    </cfRule>
  </conditionalFormatting>
  <conditionalFormatting sqref="D133:E133">
    <cfRule type="cellIs" dxfId="198" priority="145" operator="equal">
      <formula>"sonstiges Ziel (bitte unter Bemerkung angeben)"</formula>
    </cfRule>
    <cfRule type="cellIs" dxfId="197" priority="146" operator="equal">
      <formula>"bitte auswählen"</formula>
    </cfRule>
  </conditionalFormatting>
  <conditionalFormatting sqref="I132">
    <cfRule type="cellIs" dxfId="196" priority="142" operator="equal">
      <formula>"bitte auswählen"</formula>
    </cfRule>
    <cfRule type="cellIs" dxfId="195" priority="143" operator="equal">
      <formula>"sonstiges (bitte unter Bemerkungen eintragen)"</formula>
    </cfRule>
  </conditionalFormatting>
  <conditionalFormatting sqref="C132">
    <cfRule type="cellIs" dxfId="194" priority="140" operator="lessThan">
      <formula>EDATE($K$9,-6)</formula>
    </cfRule>
    <cfRule type="cellIs" dxfId="193" priority="141" operator="greaterThan">
      <formula>$K$9</formula>
    </cfRule>
  </conditionalFormatting>
  <conditionalFormatting sqref="O133">
    <cfRule type="cellIs" dxfId="192" priority="139" operator="greaterThan">
      <formula>$L132</formula>
    </cfRule>
  </conditionalFormatting>
  <conditionalFormatting sqref="Q133">
    <cfRule type="cellIs" dxfId="191" priority="136" operator="equal">
      <formula>"a"</formula>
    </cfRule>
    <cfRule type="cellIs" dxfId="190" priority="137" operator="equal">
      <formula>"v"</formula>
    </cfRule>
    <cfRule type="cellIs" dxfId="189" priority="138" operator="equal">
      <formula>"f"</formula>
    </cfRule>
  </conditionalFormatting>
  <conditionalFormatting sqref="H132">
    <cfRule type="cellIs" dxfId="188" priority="129" operator="equal">
      <formula>$F$13</formula>
    </cfRule>
    <cfRule type="cellIs" dxfId="187" priority="130" operator="equal">
      <formula>$F$12</formula>
    </cfRule>
    <cfRule type="cellIs" dxfId="186" priority="131" operator="equal">
      <formula>$F$11</formula>
    </cfRule>
    <cfRule type="cellIs" dxfId="185" priority="132" operator="equal">
      <formula>$F$10</formula>
    </cfRule>
    <cfRule type="cellIs" dxfId="184" priority="133" operator="equal">
      <formula>$F$9</formula>
    </cfRule>
    <cfRule type="cellIs" dxfId="183" priority="134" operator="equal">
      <formula>"wird ausgefüllt"</formula>
    </cfRule>
    <cfRule type="cellIs" dxfId="182" priority="135" operator="equal">
      <formula>"bitte angeben"</formula>
    </cfRule>
  </conditionalFormatting>
  <conditionalFormatting sqref="J133">
    <cfRule type="cellIs" dxfId="181" priority="127" operator="greaterThan">
      <formula>0</formula>
    </cfRule>
  </conditionalFormatting>
  <conditionalFormatting sqref="G132">
    <cfRule type="cellIs" dxfId="180" priority="126" operator="equal">
      <formula>"auswählen"</formula>
    </cfRule>
  </conditionalFormatting>
  <conditionalFormatting sqref="S134:S135">
    <cfRule type="cellIs" dxfId="179" priority="125" operator="notEqual">
      <formula>""</formula>
    </cfRule>
  </conditionalFormatting>
  <conditionalFormatting sqref="G135">
    <cfRule type="cellIs" dxfId="178" priority="124" operator="equal">
      <formula>"bitte auswählen"</formula>
    </cfRule>
  </conditionalFormatting>
  <conditionalFormatting sqref="D134:E134">
    <cfRule type="cellIs" dxfId="177" priority="119" operator="equal">
      <formula>"sonstiger Ort (bitte unter Bemerkung eintragen)"</formula>
    </cfRule>
    <cfRule type="cellIs" dxfId="176" priority="122" operator="equal">
      <formula>"bitte auswählen"</formula>
    </cfRule>
    <cfRule type="cellIs" dxfId="175" priority="123" operator="equal">
      <formula>"sonstiges (bitte unter Bemerkungen eintragen)"</formula>
    </cfRule>
  </conditionalFormatting>
  <conditionalFormatting sqref="D135:E135">
    <cfRule type="cellIs" dxfId="174" priority="120" operator="equal">
      <formula>"sonstiges Ziel (bitte unter Bemerkung angeben)"</formula>
    </cfRule>
    <cfRule type="cellIs" dxfId="173" priority="121" operator="equal">
      <formula>"bitte auswählen"</formula>
    </cfRule>
  </conditionalFormatting>
  <conditionalFormatting sqref="I134">
    <cfRule type="cellIs" dxfId="172" priority="117" operator="equal">
      <formula>"bitte auswählen"</formula>
    </cfRule>
    <cfRule type="cellIs" dxfId="171" priority="118" operator="equal">
      <formula>"sonstiges (bitte unter Bemerkungen eintragen)"</formula>
    </cfRule>
  </conditionalFormatting>
  <conditionalFormatting sqref="C134">
    <cfRule type="cellIs" dxfId="170" priority="115" operator="lessThan">
      <formula>EDATE($K$9,-6)</formula>
    </cfRule>
    <cfRule type="cellIs" dxfId="169" priority="116" operator="greaterThan">
      <formula>$K$9</formula>
    </cfRule>
  </conditionalFormatting>
  <conditionalFormatting sqref="O135">
    <cfRule type="cellIs" dxfId="168" priority="114" operator="greaterThan">
      <formula>$L134</formula>
    </cfRule>
  </conditionalFormatting>
  <conditionalFormatting sqref="Q135">
    <cfRule type="cellIs" dxfId="167" priority="111" operator="equal">
      <formula>"a"</formula>
    </cfRule>
    <cfRule type="cellIs" dxfId="166" priority="112" operator="equal">
      <formula>"v"</formula>
    </cfRule>
    <cfRule type="cellIs" dxfId="165" priority="113" operator="equal">
      <formula>"f"</formula>
    </cfRule>
  </conditionalFormatting>
  <conditionalFormatting sqref="H134">
    <cfRule type="cellIs" dxfId="164" priority="104" operator="equal">
      <formula>$F$13</formula>
    </cfRule>
    <cfRule type="cellIs" dxfId="163" priority="105" operator="equal">
      <formula>$F$12</formula>
    </cfRule>
    <cfRule type="cellIs" dxfId="162" priority="106" operator="equal">
      <formula>$F$11</formula>
    </cfRule>
    <cfRule type="cellIs" dxfId="161" priority="107" operator="equal">
      <formula>$F$10</formula>
    </cfRule>
    <cfRule type="cellIs" dxfId="160" priority="108" operator="equal">
      <formula>$F$9</formula>
    </cfRule>
    <cfRule type="cellIs" dxfId="159" priority="109" operator="equal">
      <formula>"wird ausgefüllt"</formula>
    </cfRule>
    <cfRule type="cellIs" dxfId="158" priority="110" operator="equal">
      <formula>"bitte angeben"</formula>
    </cfRule>
  </conditionalFormatting>
  <conditionalFormatting sqref="J135">
    <cfRule type="cellIs" dxfId="157" priority="102" operator="greaterThan">
      <formula>0</formula>
    </cfRule>
  </conditionalFormatting>
  <conditionalFormatting sqref="G134">
    <cfRule type="cellIs" dxfId="156" priority="101" operator="equal">
      <formula>"auswählen"</formula>
    </cfRule>
  </conditionalFormatting>
  <conditionalFormatting sqref="S136:S137">
    <cfRule type="cellIs" dxfId="155" priority="100" operator="notEqual">
      <formula>""</formula>
    </cfRule>
  </conditionalFormatting>
  <conditionalFormatting sqref="G137">
    <cfRule type="cellIs" dxfId="154" priority="99" operator="equal">
      <formula>"bitte auswählen"</formula>
    </cfRule>
  </conditionalFormatting>
  <conditionalFormatting sqref="D136:E136">
    <cfRule type="cellIs" dxfId="153" priority="94" operator="equal">
      <formula>"sonstiger Ort (bitte unter Bemerkung eintragen)"</formula>
    </cfRule>
    <cfRule type="cellIs" dxfId="152" priority="97" operator="equal">
      <formula>"bitte auswählen"</formula>
    </cfRule>
    <cfRule type="cellIs" dxfId="151" priority="98" operator="equal">
      <formula>"sonstiges (bitte unter Bemerkungen eintragen)"</formula>
    </cfRule>
  </conditionalFormatting>
  <conditionalFormatting sqref="D137:E137">
    <cfRule type="cellIs" dxfId="150" priority="95" operator="equal">
      <formula>"sonstiges Ziel (bitte unter Bemerkung angeben)"</formula>
    </cfRule>
    <cfRule type="cellIs" dxfId="149" priority="96" operator="equal">
      <formula>"bitte auswählen"</formula>
    </cfRule>
  </conditionalFormatting>
  <conditionalFormatting sqref="I136">
    <cfRule type="cellIs" dxfId="148" priority="92" operator="equal">
      <formula>"bitte auswählen"</formula>
    </cfRule>
    <cfRule type="cellIs" dxfId="147" priority="93" operator="equal">
      <formula>"sonstiges (bitte unter Bemerkungen eintragen)"</formula>
    </cfRule>
  </conditionalFormatting>
  <conditionalFormatting sqref="C136">
    <cfRule type="cellIs" dxfId="146" priority="90" operator="lessThan">
      <formula>EDATE($K$9,-6)</formula>
    </cfRule>
    <cfRule type="cellIs" dxfId="145" priority="91" operator="greaterThan">
      <formula>$K$9</formula>
    </cfRule>
  </conditionalFormatting>
  <conditionalFormatting sqref="O137">
    <cfRule type="cellIs" dxfId="144" priority="89" operator="greaterThan">
      <formula>$L136</formula>
    </cfRule>
  </conditionalFormatting>
  <conditionalFormatting sqref="Q137">
    <cfRule type="cellIs" dxfId="143" priority="86" operator="equal">
      <formula>"a"</formula>
    </cfRule>
    <cfRule type="cellIs" dxfId="142" priority="87" operator="equal">
      <formula>"v"</formula>
    </cfRule>
    <cfRule type="cellIs" dxfId="141" priority="88" operator="equal">
      <formula>"f"</formula>
    </cfRule>
  </conditionalFormatting>
  <conditionalFormatting sqref="H136">
    <cfRule type="cellIs" dxfId="140" priority="79" operator="equal">
      <formula>$F$13</formula>
    </cfRule>
    <cfRule type="cellIs" dxfId="139" priority="80" operator="equal">
      <formula>$F$12</formula>
    </cfRule>
    <cfRule type="cellIs" dxfId="138" priority="81" operator="equal">
      <formula>$F$11</formula>
    </cfRule>
    <cfRule type="cellIs" dxfId="137" priority="82" operator="equal">
      <formula>$F$10</formula>
    </cfRule>
    <cfRule type="cellIs" dxfId="136" priority="83" operator="equal">
      <formula>$F$9</formula>
    </cfRule>
    <cfRule type="cellIs" dxfId="135" priority="84" operator="equal">
      <formula>"wird ausgefüllt"</formula>
    </cfRule>
    <cfRule type="cellIs" dxfId="134" priority="85" operator="equal">
      <formula>"bitte angeben"</formula>
    </cfRule>
  </conditionalFormatting>
  <conditionalFormatting sqref="J137">
    <cfRule type="cellIs" dxfId="133" priority="77" operator="greaterThan">
      <formula>0</formula>
    </cfRule>
  </conditionalFormatting>
  <conditionalFormatting sqref="G136">
    <cfRule type="cellIs" dxfId="132" priority="76" operator="equal">
      <formula>"auswählen"</formula>
    </cfRule>
  </conditionalFormatting>
  <conditionalFormatting sqref="S138:S139">
    <cfRule type="cellIs" dxfId="131" priority="75" operator="notEqual">
      <formula>""</formula>
    </cfRule>
  </conditionalFormatting>
  <conditionalFormatting sqref="G139">
    <cfRule type="cellIs" dxfId="130" priority="74" operator="equal">
      <formula>"bitte auswählen"</formula>
    </cfRule>
  </conditionalFormatting>
  <conditionalFormatting sqref="D138:E138">
    <cfRule type="cellIs" dxfId="129" priority="69" operator="equal">
      <formula>"sonstiger Ort (bitte unter Bemerkung eintragen)"</formula>
    </cfRule>
    <cfRule type="cellIs" dxfId="128" priority="72" operator="equal">
      <formula>"bitte auswählen"</formula>
    </cfRule>
    <cfRule type="cellIs" dxfId="127" priority="73" operator="equal">
      <formula>"sonstiges (bitte unter Bemerkungen eintragen)"</formula>
    </cfRule>
  </conditionalFormatting>
  <conditionalFormatting sqref="D139:E139">
    <cfRule type="cellIs" dxfId="126" priority="70" operator="equal">
      <formula>"sonstiges Ziel (bitte unter Bemerkung angeben)"</formula>
    </cfRule>
    <cfRule type="cellIs" dxfId="125" priority="71" operator="equal">
      <formula>"bitte auswählen"</formula>
    </cfRule>
  </conditionalFormatting>
  <conditionalFormatting sqref="I138">
    <cfRule type="cellIs" dxfId="124" priority="67" operator="equal">
      <formula>"bitte auswählen"</formula>
    </cfRule>
    <cfRule type="cellIs" dxfId="123" priority="68" operator="equal">
      <formula>"sonstiges (bitte unter Bemerkungen eintragen)"</formula>
    </cfRule>
  </conditionalFormatting>
  <conditionalFormatting sqref="C138">
    <cfRule type="cellIs" dxfId="122" priority="65" operator="lessThan">
      <formula>EDATE($K$9,-6)</formula>
    </cfRule>
    <cfRule type="cellIs" dxfId="121" priority="66" operator="greaterThan">
      <formula>$K$9</formula>
    </cfRule>
  </conditionalFormatting>
  <conditionalFormatting sqref="O139">
    <cfRule type="cellIs" dxfId="120" priority="64" operator="greaterThan">
      <formula>$L138</formula>
    </cfRule>
  </conditionalFormatting>
  <conditionalFormatting sqref="Q139">
    <cfRule type="cellIs" dxfId="119" priority="61" operator="equal">
      <formula>"a"</formula>
    </cfRule>
    <cfRule type="cellIs" dxfId="118" priority="62" operator="equal">
      <formula>"v"</formula>
    </cfRule>
    <cfRule type="cellIs" dxfId="117" priority="63" operator="equal">
      <formula>"f"</formula>
    </cfRule>
  </conditionalFormatting>
  <conditionalFormatting sqref="H138">
    <cfRule type="cellIs" dxfId="116" priority="54" operator="equal">
      <formula>$F$13</formula>
    </cfRule>
    <cfRule type="cellIs" dxfId="115" priority="55" operator="equal">
      <formula>$F$12</formula>
    </cfRule>
    <cfRule type="cellIs" dxfId="114" priority="56" operator="equal">
      <formula>$F$11</formula>
    </cfRule>
    <cfRule type="cellIs" dxfId="113" priority="57" operator="equal">
      <formula>$F$10</formula>
    </cfRule>
    <cfRule type="cellIs" dxfId="112" priority="58" operator="equal">
      <formula>$F$9</formula>
    </cfRule>
    <cfRule type="cellIs" dxfId="111" priority="59" operator="equal">
      <formula>"wird ausgefüllt"</formula>
    </cfRule>
    <cfRule type="cellIs" dxfId="110" priority="60" operator="equal">
      <formula>"bitte angeben"</formula>
    </cfRule>
  </conditionalFormatting>
  <conditionalFormatting sqref="J139">
    <cfRule type="cellIs" dxfId="109" priority="52" operator="greaterThan">
      <formula>0</formula>
    </cfRule>
  </conditionalFormatting>
  <conditionalFormatting sqref="G138">
    <cfRule type="cellIs" dxfId="108" priority="51" operator="equal">
      <formula>"auswählen"</formula>
    </cfRule>
  </conditionalFormatting>
  <conditionalFormatting sqref="S140:S141">
    <cfRule type="cellIs" dxfId="107" priority="50" operator="notEqual">
      <formula>""</formula>
    </cfRule>
  </conditionalFormatting>
  <conditionalFormatting sqref="G141">
    <cfRule type="cellIs" dxfId="106" priority="49" operator="equal">
      <formula>"bitte auswählen"</formula>
    </cfRule>
  </conditionalFormatting>
  <conditionalFormatting sqref="D140:E140">
    <cfRule type="cellIs" dxfId="105" priority="44" operator="equal">
      <formula>"sonstiger Ort (bitte unter Bemerkung eintragen)"</formula>
    </cfRule>
    <cfRule type="cellIs" dxfId="104" priority="47" operator="equal">
      <formula>"bitte auswählen"</formula>
    </cfRule>
    <cfRule type="cellIs" dxfId="103" priority="48" operator="equal">
      <formula>"sonstiges (bitte unter Bemerkungen eintragen)"</formula>
    </cfRule>
  </conditionalFormatting>
  <conditionalFormatting sqref="D141:E141">
    <cfRule type="cellIs" dxfId="102" priority="45" operator="equal">
      <formula>"sonstiges Ziel (bitte unter Bemerkung angeben)"</formula>
    </cfRule>
    <cfRule type="cellIs" dxfId="101" priority="46" operator="equal">
      <formula>"bitte auswählen"</formula>
    </cfRule>
  </conditionalFormatting>
  <conditionalFormatting sqref="I140">
    <cfRule type="cellIs" dxfId="100" priority="42" operator="equal">
      <formula>"bitte auswählen"</formula>
    </cfRule>
    <cfRule type="cellIs" dxfId="99" priority="43" operator="equal">
      <formula>"sonstiges (bitte unter Bemerkungen eintragen)"</formula>
    </cfRule>
  </conditionalFormatting>
  <conditionalFormatting sqref="C140">
    <cfRule type="cellIs" dxfId="98" priority="40" operator="lessThan">
      <formula>EDATE($K$9,-6)</formula>
    </cfRule>
    <cfRule type="cellIs" dxfId="97" priority="41" operator="greaterThan">
      <formula>$K$9</formula>
    </cfRule>
  </conditionalFormatting>
  <conditionalFormatting sqref="O141">
    <cfRule type="cellIs" dxfId="96" priority="39" operator="greaterThan">
      <formula>$L140</formula>
    </cfRule>
  </conditionalFormatting>
  <conditionalFormatting sqref="Q141">
    <cfRule type="cellIs" dxfId="95" priority="36" operator="equal">
      <formula>"a"</formula>
    </cfRule>
    <cfRule type="cellIs" dxfId="94" priority="37" operator="equal">
      <formula>"v"</formula>
    </cfRule>
    <cfRule type="cellIs" dxfId="93" priority="38" operator="equal">
      <formula>"f"</formula>
    </cfRule>
  </conditionalFormatting>
  <conditionalFormatting sqref="H140">
    <cfRule type="cellIs" dxfId="92" priority="29" operator="equal">
      <formula>$F$13</formula>
    </cfRule>
    <cfRule type="cellIs" dxfId="91" priority="30" operator="equal">
      <formula>$F$12</formula>
    </cfRule>
    <cfRule type="cellIs" dxfId="90" priority="31" operator="equal">
      <formula>$F$11</formula>
    </cfRule>
    <cfRule type="cellIs" dxfId="89" priority="32" operator="equal">
      <formula>$F$10</formula>
    </cfRule>
    <cfRule type="cellIs" dxfId="88" priority="33" operator="equal">
      <formula>$F$9</formula>
    </cfRule>
    <cfRule type="cellIs" dxfId="87" priority="34" operator="equal">
      <formula>"wird ausgefüllt"</formula>
    </cfRule>
    <cfRule type="cellIs" dxfId="86" priority="35" operator="equal">
      <formula>"bitte angeben"</formula>
    </cfRule>
  </conditionalFormatting>
  <conditionalFormatting sqref="J141">
    <cfRule type="cellIs" dxfId="85" priority="27" operator="greaterThan">
      <formula>0</formula>
    </cfRule>
  </conditionalFormatting>
  <conditionalFormatting sqref="G140">
    <cfRule type="cellIs" dxfId="84" priority="26" operator="equal">
      <formula>"auswählen"</formula>
    </cfRule>
  </conditionalFormatting>
  <conditionalFormatting sqref="S142:S143">
    <cfRule type="cellIs" dxfId="83" priority="25" operator="notEqual">
      <formula>""</formula>
    </cfRule>
  </conditionalFormatting>
  <conditionalFormatting sqref="G143">
    <cfRule type="cellIs" dxfId="82" priority="24" operator="equal">
      <formula>"bitte auswählen"</formula>
    </cfRule>
  </conditionalFormatting>
  <conditionalFormatting sqref="D142:E142">
    <cfRule type="cellIs" dxfId="81" priority="19" operator="equal">
      <formula>"sonstiger Ort (bitte unter Bemerkung eintragen)"</formula>
    </cfRule>
    <cfRule type="cellIs" dxfId="80" priority="22" operator="equal">
      <formula>"bitte auswählen"</formula>
    </cfRule>
    <cfRule type="cellIs" dxfId="79" priority="23" operator="equal">
      <formula>"sonstiges (bitte unter Bemerkungen eintragen)"</formula>
    </cfRule>
  </conditionalFormatting>
  <conditionalFormatting sqref="D143:E143">
    <cfRule type="cellIs" dxfId="78" priority="20" operator="equal">
      <formula>"sonstiges Ziel (bitte unter Bemerkung angeben)"</formula>
    </cfRule>
    <cfRule type="cellIs" dxfId="77" priority="21" operator="equal">
      <formula>"bitte auswählen"</formula>
    </cfRule>
  </conditionalFormatting>
  <conditionalFormatting sqref="I142">
    <cfRule type="cellIs" dxfId="76" priority="17" operator="equal">
      <formula>"bitte auswählen"</formula>
    </cfRule>
    <cfRule type="cellIs" dxfId="75" priority="18" operator="equal">
      <formula>"sonstiges (bitte unter Bemerkungen eintragen)"</formula>
    </cfRule>
  </conditionalFormatting>
  <conditionalFormatting sqref="C142">
    <cfRule type="cellIs" dxfId="74" priority="15" operator="lessThan">
      <formula>EDATE($K$9,-6)</formula>
    </cfRule>
    <cfRule type="cellIs" dxfId="73" priority="16" operator="greaterThan">
      <formula>$K$9</formula>
    </cfRule>
  </conditionalFormatting>
  <conditionalFormatting sqref="O143">
    <cfRule type="cellIs" dxfId="72" priority="14" operator="greaterThan">
      <formula>$L142</formula>
    </cfRule>
  </conditionalFormatting>
  <conditionalFormatting sqref="Q143">
    <cfRule type="cellIs" dxfId="71" priority="11" operator="equal">
      <formula>"a"</formula>
    </cfRule>
    <cfRule type="cellIs" dxfId="70" priority="12" operator="equal">
      <formula>"v"</formula>
    </cfRule>
    <cfRule type="cellIs" dxfId="69" priority="13" operator="equal">
      <formula>"f"</formula>
    </cfRule>
  </conditionalFormatting>
  <conditionalFormatting sqref="H142">
    <cfRule type="cellIs" dxfId="68" priority="4" operator="equal">
      <formula>$F$13</formula>
    </cfRule>
    <cfRule type="cellIs" dxfId="67" priority="5" operator="equal">
      <formula>$F$12</formula>
    </cfRule>
    <cfRule type="cellIs" dxfId="66" priority="6" operator="equal">
      <formula>$F$11</formula>
    </cfRule>
    <cfRule type="cellIs" dxfId="65" priority="7" operator="equal">
      <formula>$F$10</formula>
    </cfRule>
    <cfRule type="cellIs" dxfId="64" priority="8" operator="equal">
      <formula>$F$9</formula>
    </cfRule>
    <cfRule type="cellIs" dxfId="63" priority="9" operator="equal">
      <formula>"wird ausgefüllt"</formula>
    </cfRule>
    <cfRule type="cellIs" dxfId="62" priority="10" operator="equal">
      <formula>"bitte angeben"</formula>
    </cfRule>
  </conditionalFormatting>
  <conditionalFormatting sqref="J143">
    <cfRule type="cellIs" dxfId="61" priority="2" operator="greaterThan">
      <formula>0</formula>
    </cfRule>
  </conditionalFormatting>
  <conditionalFormatting sqref="G142">
    <cfRule type="cellIs" dxfId="60" priority="1" operator="equal">
      <formula>"auswählen"</formula>
    </cfRule>
  </conditionalFormatting>
  <dataValidations count="1">
    <dataValidation type="time" operator="greaterThanOrEqual" allowBlank="1" showInputMessage="1" showErrorMessage="1" sqref="K24:K143">
      <formula1>0</formula1>
    </dataValidation>
  </dataValidations>
  <pageMargins left="0.23622047244094491" right="0.23622047244094491" top="0.39370078740157483" bottom="0.39370078740157483" header="0.31496062992125984" footer="0.31496062992125984"/>
  <pageSetup paperSize="9"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4340" operator="equal" id="{AF767322-D3A7-4BF0-AB7A-4F386DE430BC}">
            <xm:f>Tabelle4!$D$14</xm:f>
            <x14:dxf>
              <fill>
                <patternFill>
                  <bgColor rgb="FFFFC000"/>
                </patternFill>
              </fill>
            </x14:dxf>
          </x14:cfRule>
          <xm:sqref>I25</xm:sqref>
        </x14:conditionalFormatting>
        <x14:conditionalFormatting xmlns:xm="http://schemas.microsoft.com/office/excel/2006/main">
          <x14:cfRule type="cellIs" priority="1453" operator="equal" id="{31F2D2E1-1E22-4EF6-8E51-84EC0225B64A}">
            <xm:f>Tabelle4!$D$14</xm:f>
            <x14:dxf>
              <fill>
                <patternFill>
                  <bgColor rgb="FFFFC000"/>
                </patternFill>
              </fill>
            </x14:dxf>
          </x14:cfRule>
          <xm:sqref>I27</xm:sqref>
        </x14:conditionalFormatting>
        <x14:conditionalFormatting xmlns:xm="http://schemas.microsoft.com/office/excel/2006/main">
          <x14:cfRule type="cellIs" priority="1428" operator="equal" id="{CB38E8E5-EEA0-4C85-B9AD-877C9CEE21EE}">
            <xm:f>Tabelle4!$D$14</xm:f>
            <x14:dxf>
              <fill>
                <patternFill>
                  <bgColor rgb="FFFFC000"/>
                </patternFill>
              </fill>
            </x14:dxf>
          </x14:cfRule>
          <xm:sqref>I29</xm:sqref>
        </x14:conditionalFormatting>
        <x14:conditionalFormatting xmlns:xm="http://schemas.microsoft.com/office/excel/2006/main">
          <x14:cfRule type="cellIs" priority="1403" operator="equal" id="{BEB1F19F-AC6C-49BF-BA05-3BBA1310A9C9}">
            <xm:f>Tabelle4!$D$14</xm:f>
            <x14:dxf>
              <fill>
                <patternFill>
                  <bgColor rgb="FFFFC000"/>
                </patternFill>
              </fill>
            </x14:dxf>
          </x14:cfRule>
          <xm:sqref>I31</xm:sqref>
        </x14:conditionalFormatting>
        <x14:conditionalFormatting xmlns:xm="http://schemas.microsoft.com/office/excel/2006/main">
          <x14:cfRule type="cellIs" priority="1378" operator="equal" id="{FC1B18BE-FAFC-45CD-A741-37A98830516E}">
            <xm:f>Tabelle4!$D$14</xm:f>
            <x14:dxf>
              <fill>
                <patternFill>
                  <bgColor rgb="FFFFC000"/>
                </patternFill>
              </fill>
            </x14:dxf>
          </x14:cfRule>
          <xm:sqref>I33</xm:sqref>
        </x14:conditionalFormatting>
        <x14:conditionalFormatting xmlns:xm="http://schemas.microsoft.com/office/excel/2006/main">
          <x14:cfRule type="cellIs" priority="1353" operator="equal" id="{F5E98CA9-2D99-435A-970C-5628C82E2B2D}">
            <xm:f>Tabelle4!$D$14</xm:f>
            <x14:dxf>
              <fill>
                <patternFill>
                  <bgColor rgb="FFFFC000"/>
                </patternFill>
              </fill>
            </x14:dxf>
          </x14:cfRule>
          <xm:sqref>I35</xm:sqref>
        </x14:conditionalFormatting>
        <x14:conditionalFormatting xmlns:xm="http://schemas.microsoft.com/office/excel/2006/main">
          <x14:cfRule type="cellIs" priority="1328" operator="equal" id="{0519FFA3-26A4-430F-A085-1E1E936E182B}">
            <xm:f>Tabelle4!$D$14</xm:f>
            <x14:dxf>
              <fill>
                <patternFill>
                  <bgColor rgb="FFFFC000"/>
                </patternFill>
              </fill>
            </x14:dxf>
          </x14:cfRule>
          <xm:sqref>I37</xm:sqref>
        </x14:conditionalFormatting>
        <x14:conditionalFormatting xmlns:xm="http://schemas.microsoft.com/office/excel/2006/main">
          <x14:cfRule type="cellIs" priority="1303" operator="equal" id="{1496B150-1F45-43A0-82E9-4757E814AE35}">
            <xm:f>Tabelle4!$D$14</xm:f>
            <x14:dxf>
              <fill>
                <patternFill>
                  <bgColor rgb="FFFFC000"/>
                </patternFill>
              </fill>
            </x14:dxf>
          </x14:cfRule>
          <xm:sqref>I39</xm:sqref>
        </x14:conditionalFormatting>
        <x14:conditionalFormatting xmlns:xm="http://schemas.microsoft.com/office/excel/2006/main">
          <x14:cfRule type="cellIs" priority="1278" operator="equal" id="{C37AD987-FFF9-4497-882A-72263308264A}">
            <xm:f>Tabelle4!$D$14</xm:f>
            <x14:dxf>
              <fill>
                <patternFill>
                  <bgColor rgb="FFFFC000"/>
                </patternFill>
              </fill>
            </x14:dxf>
          </x14:cfRule>
          <xm:sqref>I41</xm:sqref>
        </x14:conditionalFormatting>
        <x14:conditionalFormatting xmlns:xm="http://schemas.microsoft.com/office/excel/2006/main">
          <x14:cfRule type="cellIs" priority="1253" operator="equal" id="{E6C18499-918F-4D0B-9B36-BC6A89169A65}">
            <xm:f>Tabelle4!$D$14</xm:f>
            <x14:dxf>
              <fill>
                <patternFill>
                  <bgColor rgb="FFFFC000"/>
                </patternFill>
              </fill>
            </x14:dxf>
          </x14:cfRule>
          <xm:sqref>I43</xm:sqref>
        </x14:conditionalFormatting>
        <x14:conditionalFormatting xmlns:xm="http://schemas.microsoft.com/office/excel/2006/main">
          <x14:cfRule type="cellIs" priority="1228" operator="equal" id="{8A573DDC-3A7D-43AB-A475-28FF488EEECF}">
            <xm:f>Tabelle4!$D$14</xm:f>
            <x14:dxf>
              <fill>
                <patternFill>
                  <bgColor rgb="FFFFC000"/>
                </patternFill>
              </fill>
            </x14:dxf>
          </x14:cfRule>
          <xm:sqref>I45</xm:sqref>
        </x14:conditionalFormatting>
        <x14:conditionalFormatting xmlns:xm="http://schemas.microsoft.com/office/excel/2006/main">
          <x14:cfRule type="cellIs" priority="1203" operator="equal" id="{37390610-677E-464A-A289-892A26DEA16D}">
            <xm:f>Tabelle4!$D$14</xm:f>
            <x14:dxf>
              <fill>
                <patternFill>
                  <bgColor rgb="FFFFC000"/>
                </patternFill>
              </fill>
            </x14:dxf>
          </x14:cfRule>
          <xm:sqref>I47</xm:sqref>
        </x14:conditionalFormatting>
        <x14:conditionalFormatting xmlns:xm="http://schemas.microsoft.com/office/excel/2006/main">
          <x14:cfRule type="cellIs" priority="1178" operator="equal" id="{4AF81BA9-D257-4D68-B7F6-C55F6C9BEC80}">
            <xm:f>Tabelle4!$D$14</xm:f>
            <x14:dxf>
              <fill>
                <patternFill>
                  <bgColor rgb="FFFFC000"/>
                </patternFill>
              </fill>
            </x14:dxf>
          </x14:cfRule>
          <xm:sqref>I49</xm:sqref>
        </x14:conditionalFormatting>
        <x14:conditionalFormatting xmlns:xm="http://schemas.microsoft.com/office/excel/2006/main">
          <x14:cfRule type="cellIs" priority="1153" operator="equal" id="{E50D7E7E-CAE2-4DFA-816A-13150BD53441}">
            <xm:f>Tabelle4!$D$14</xm:f>
            <x14:dxf>
              <fill>
                <patternFill>
                  <bgColor rgb="FFFFC000"/>
                </patternFill>
              </fill>
            </x14:dxf>
          </x14:cfRule>
          <xm:sqref>I51</xm:sqref>
        </x14:conditionalFormatting>
        <x14:conditionalFormatting xmlns:xm="http://schemas.microsoft.com/office/excel/2006/main">
          <x14:cfRule type="cellIs" priority="1128" operator="equal" id="{035A395C-4647-402F-94EC-D25E7E70C530}">
            <xm:f>Tabelle4!$D$14</xm:f>
            <x14:dxf>
              <fill>
                <patternFill>
                  <bgColor rgb="FFFFC000"/>
                </patternFill>
              </fill>
            </x14:dxf>
          </x14:cfRule>
          <xm:sqref>I53</xm:sqref>
        </x14:conditionalFormatting>
        <x14:conditionalFormatting xmlns:xm="http://schemas.microsoft.com/office/excel/2006/main">
          <x14:cfRule type="cellIs" priority="1103" operator="equal" id="{E788F38A-1136-4484-A658-72E927FB591B}">
            <xm:f>Tabelle4!$D$14</xm:f>
            <x14:dxf>
              <fill>
                <patternFill>
                  <bgColor rgb="FFFFC000"/>
                </patternFill>
              </fill>
            </x14:dxf>
          </x14:cfRule>
          <xm:sqref>I55</xm:sqref>
        </x14:conditionalFormatting>
        <x14:conditionalFormatting xmlns:xm="http://schemas.microsoft.com/office/excel/2006/main">
          <x14:cfRule type="cellIs" priority="1078" operator="equal" id="{C47E9AFC-DC13-4604-812D-EBFFB28A9608}">
            <xm:f>Tabelle4!$D$14</xm:f>
            <x14:dxf>
              <fill>
                <patternFill>
                  <bgColor rgb="FFFFC000"/>
                </patternFill>
              </fill>
            </x14:dxf>
          </x14:cfRule>
          <xm:sqref>I57</xm:sqref>
        </x14:conditionalFormatting>
        <x14:conditionalFormatting xmlns:xm="http://schemas.microsoft.com/office/excel/2006/main">
          <x14:cfRule type="cellIs" priority="1053" operator="equal" id="{847A579C-640D-434E-A5A2-07D2A75D5161}">
            <xm:f>Tabelle4!$D$14</xm:f>
            <x14:dxf>
              <fill>
                <patternFill>
                  <bgColor rgb="FFFFC000"/>
                </patternFill>
              </fill>
            </x14:dxf>
          </x14:cfRule>
          <xm:sqref>I59</xm:sqref>
        </x14:conditionalFormatting>
        <x14:conditionalFormatting xmlns:xm="http://schemas.microsoft.com/office/excel/2006/main">
          <x14:cfRule type="cellIs" priority="1028" operator="equal" id="{09B260A9-8AFB-4762-9E56-02C12CC941FD}">
            <xm:f>Tabelle4!$D$14</xm:f>
            <x14:dxf>
              <fill>
                <patternFill>
                  <bgColor rgb="FFFFC000"/>
                </patternFill>
              </fill>
            </x14:dxf>
          </x14:cfRule>
          <xm:sqref>I61</xm:sqref>
        </x14:conditionalFormatting>
        <x14:conditionalFormatting xmlns:xm="http://schemas.microsoft.com/office/excel/2006/main">
          <x14:cfRule type="cellIs" priority="1003" operator="equal" id="{C051A27C-17F3-4370-B514-2903A905EEB8}">
            <xm:f>Tabelle4!$D$14</xm:f>
            <x14:dxf>
              <fill>
                <patternFill>
                  <bgColor rgb="FFFFC000"/>
                </patternFill>
              </fill>
            </x14:dxf>
          </x14:cfRule>
          <xm:sqref>I63</xm:sqref>
        </x14:conditionalFormatting>
        <x14:conditionalFormatting xmlns:xm="http://schemas.microsoft.com/office/excel/2006/main">
          <x14:cfRule type="cellIs" priority="978" operator="equal" id="{B7B6E1F1-FBFF-48A5-B2E1-DDB56315C6EB}">
            <xm:f>Tabelle4!$D$14</xm:f>
            <x14:dxf>
              <fill>
                <patternFill>
                  <bgColor rgb="FFFFC000"/>
                </patternFill>
              </fill>
            </x14:dxf>
          </x14:cfRule>
          <xm:sqref>I65</xm:sqref>
        </x14:conditionalFormatting>
        <x14:conditionalFormatting xmlns:xm="http://schemas.microsoft.com/office/excel/2006/main">
          <x14:cfRule type="cellIs" priority="953" operator="equal" id="{90D0BF13-6164-4FB8-9BF4-348B224580BE}">
            <xm:f>Tabelle4!$D$14</xm:f>
            <x14:dxf>
              <fill>
                <patternFill>
                  <bgColor rgb="FFFFC000"/>
                </patternFill>
              </fill>
            </x14:dxf>
          </x14:cfRule>
          <xm:sqref>I67</xm:sqref>
        </x14:conditionalFormatting>
        <x14:conditionalFormatting xmlns:xm="http://schemas.microsoft.com/office/excel/2006/main">
          <x14:cfRule type="cellIs" priority="928" operator="equal" id="{FC190F3E-EF54-48A6-9BCD-489F92A37F03}">
            <xm:f>Tabelle4!$D$14</xm:f>
            <x14:dxf>
              <fill>
                <patternFill>
                  <bgColor rgb="FFFFC000"/>
                </patternFill>
              </fill>
            </x14:dxf>
          </x14:cfRule>
          <xm:sqref>I69</xm:sqref>
        </x14:conditionalFormatting>
        <x14:conditionalFormatting xmlns:xm="http://schemas.microsoft.com/office/excel/2006/main">
          <x14:cfRule type="cellIs" priority="903" operator="equal" id="{9269DCE6-0BB5-4AA7-A1C1-5357EC563FF2}">
            <xm:f>Tabelle4!$D$14</xm:f>
            <x14:dxf>
              <fill>
                <patternFill>
                  <bgColor rgb="FFFFC000"/>
                </patternFill>
              </fill>
            </x14:dxf>
          </x14:cfRule>
          <xm:sqref>I71</xm:sqref>
        </x14:conditionalFormatting>
        <x14:conditionalFormatting xmlns:xm="http://schemas.microsoft.com/office/excel/2006/main">
          <x14:cfRule type="cellIs" priority="878" operator="equal" id="{9E3372AF-B23A-4C22-A5BC-F7129571C60F}">
            <xm:f>Tabelle4!$D$14</xm:f>
            <x14:dxf>
              <fill>
                <patternFill>
                  <bgColor rgb="FFFFC000"/>
                </patternFill>
              </fill>
            </x14:dxf>
          </x14:cfRule>
          <xm:sqref>I73</xm:sqref>
        </x14:conditionalFormatting>
        <x14:conditionalFormatting xmlns:xm="http://schemas.microsoft.com/office/excel/2006/main">
          <x14:cfRule type="cellIs" priority="853" operator="equal" id="{14812D07-90AA-48C6-94DE-9F8D3539EAB4}">
            <xm:f>Tabelle4!$D$14</xm:f>
            <x14:dxf>
              <fill>
                <patternFill>
                  <bgColor rgb="FFFFC000"/>
                </patternFill>
              </fill>
            </x14:dxf>
          </x14:cfRule>
          <xm:sqref>I75</xm:sqref>
        </x14:conditionalFormatting>
        <x14:conditionalFormatting xmlns:xm="http://schemas.microsoft.com/office/excel/2006/main">
          <x14:cfRule type="cellIs" priority="828" operator="equal" id="{9E674D91-D1F2-496F-AB84-C0510A55A514}">
            <xm:f>Tabelle4!$D$14</xm:f>
            <x14:dxf>
              <fill>
                <patternFill>
                  <bgColor rgb="FFFFC000"/>
                </patternFill>
              </fill>
            </x14:dxf>
          </x14:cfRule>
          <xm:sqref>I77</xm:sqref>
        </x14:conditionalFormatting>
        <x14:conditionalFormatting xmlns:xm="http://schemas.microsoft.com/office/excel/2006/main">
          <x14:cfRule type="cellIs" priority="803" operator="equal" id="{6956F580-D7BA-45BD-84F3-14627D92CEBF}">
            <xm:f>Tabelle4!$D$14</xm:f>
            <x14:dxf>
              <fill>
                <patternFill>
                  <bgColor rgb="FFFFC000"/>
                </patternFill>
              </fill>
            </x14:dxf>
          </x14:cfRule>
          <xm:sqref>I79</xm:sqref>
        </x14:conditionalFormatting>
        <x14:conditionalFormatting xmlns:xm="http://schemas.microsoft.com/office/excel/2006/main">
          <x14:cfRule type="cellIs" priority="778" operator="equal" id="{A21675B4-576D-4FE4-BEDB-1C20C791EEAB}">
            <xm:f>Tabelle4!$D$14</xm:f>
            <x14:dxf>
              <fill>
                <patternFill>
                  <bgColor rgb="FFFFC000"/>
                </patternFill>
              </fill>
            </x14:dxf>
          </x14:cfRule>
          <xm:sqref>I81</xm:sqref>
        </x14:conditionalFormatting>
        <x14:conditionalFormatting xmlns:xm="http://schemas.microsoft.com/office/excel/2006/main">
          <x14:cfRule type="cellIs" priority="753" operator="equal" id="{1367BE41-0428-4848-88F1-0096D9F09023}">
            <xm:f>Tabelle4!$D$14</xm:f>
            <x14:dxf>
              <fill>
                <patternFill>
                  <bgColor rgb="FFFFC000"/>
                </patternFill>
              </fill>
            </x14:dxf>
          </x14:cfRule>
          <xm:sqref>I83</xm:sqref>
        </x14:conditionalFormatting>
        <x14:conditionalFormatting xmlns:xm="http://schemas.microsoft.com/office/excel/2006/main">
          <x14:cfRule type="cellIs" priority="728" operator="equal" id="{0BEE2A43-560C-459A-B439-C106BF46D1C9}">
            <xm:f>Tabelle4!$D$14</xm:f>
            <x14:dxf>
              <fill>
                <patternFill>
                  <bgColor rgb="FFFFC000"/>
                </patternFill>
              </fill>
            </x14:dxf>
          </x14:cfRule>
          <xm:sqref>I85</xm:sqref>
        </x14:conditionalFormatting>
        <x14:conditionalFormatting xmlns:xm="http://schemas.microsoft.com/office/excel/2006/main">
          <x14:cfRule type="cellIs" priority="703" operator="equal" id="{AD759A36-B338-4E04-B5AF-79E2A7C1F923}">
            <xm:f>Tabelle4!$D$14</xm:f>
            <x14:dxf>
              <fill>
                <patternFill>
                  <bgColor rgb="FFFFC000"/>
                </patternFill>
              </fill>
            </x14:dxf>
          </x14:cfRule>
          <xm:sqref>I87</xm:sqref>
        </x14:conditionalFormatting>
        <x14:conditionalFormatting xmlns:xm="http://schemas.microsoft.com/office/excel/2006/main">
          <x14:cfRule type="cellIs" priority="678" operator="equal" id="{445F6DFC-68BF-49B0-B1A1-ABBBDF81301A}">
            <xm:f>Tabelle4!$D$14</xm:f>
            <x14:dxf>
              <fill>
                <patternFill>
                  <bgColor rgb="FFFFC000"/>
                </patternFill>
              </fill>
            </x14:dxf>
          </x14:cfRule>
          <xm:sqref>I89</xm:sqref>
        </x14:conditionalFormatting>
        <x14:conditionalFormatting xmlns:xm="http://schemas.microsoft.com/office/excel/2006/main">
          <x14:cfRule type="cellIs" priority="653" operator="equal" id="{0D6D9750-BF15-42EA-A265-AFFF6C20E01B}">
            <xm:f>Tabelle4!$D$14</xm:f>
            <x14:dxf>
              <fill>
                <patternFill>
                  <bgColor rgb="FFFFC000"/>
                </patternFill>
              </fill>
            </x14:dxf>
          </x14:cfRule>
          <xm:sqref>I91</xm:sqref>
        </x14:conditionalFormatting>
        <x14:conditionalFormatting xmlns:xm="http://schemas.microsoft.com/office/excel/2006/main">
          <x14:cfRule type="cellIs" priority="628" operator="equal" id="{B1417BCC-FCB5-4132-B68D-5FED63B6110F}">
            <xm:f>Tabelle4!$D$14</xm:f>
            <x14:dxf>
              <fill>
                <patternFill>
                  <bgColor rgb="FFFFC000"/>
                </patternFill>
              </fill>
            </x14:dxf>
          </x14:cfRule>
          <xm:sqref>I93</xm:sqref>
        </x14:conditionalFormatting>
        <x14:conditionalFormatting xmlns:xm="http://schemas.microsoft.com/office/excel/2006/main">
          <x14:cfRule type="cellIs" priority="603" operator="equal" id="{402FEAC4-99B0-4DCA-9A32-2D991ACB8803}">
            <xm:f>Tabelle4!$D$14</xm:f>
            <x14:dxf>
              <fill>
                <patternFill>
                  <bgColor rgb="FFFFC000"/>
                </patternFill>
              </fill>
            </x14:dxf>
          </x14:cfRule>
          <xm:sqref>I95</xm:sqref>
        </x14:conditionalFormatting>
        <x14:conditionalFormatting xmlns:xm="http://schemas.microsoft.com/office/excel/2006/main">
          <x14:cfRule type="cellIs" priority="578" operator="equal" id="{1A0D501B-9286-4677-9694-B9831AAB4AC2}">
            <xm:f>Tabelle4!$D$14</xm:f>
            <x14:dxf>
              <fill>
                <patternFill>
                  <bgColor rgb="FFFFC000"/>
                </patternFill>
              </fill>
            </x14:dxf>
          </x14:cfRule>
          <xm:sqref>I97</xm:sqref>
        </x14:conditionalFormatting>
        <x14:conditionalFormatting xmlns:xm="http://schemas.microsoft.com/office/excel/2006/main">
          <x14:cfRule type="cellIs" priority="553" operator="equal" id="{38F1611A-0EEB-4BAC-951A-B24C852AC6DE}">
            <xm:f>Tabelle4!$D$14</xm:f>
            <x14:dxf>
              <fill>
                <patternFill>
                  <bgColor rgb="FFFFC000"/>
                </patternFill>
              </fill>
            </x14:dxf>
          </x14:cfRule>
          <xm:sqref>I99</xm:sqref>
        </x14:conditionalFormatting>
        <x14:conditionalFormatting xmlns:xm="http://schemas.microsoft.com/office/excel/2006/main">
          <x14:cfRule type="cellIs" priority="528" operator="equal" id="{7F612B6A-1D9D-4235-8B7B-525E41759403}">
            <xm:f>Tabelle4!$D$14</xm:f>
            <x14:dxf>
              <fill>
                <patternFill>
                  <bgColor rgb="FFFFC000"/>
                </patternFill>
              </fill>
            </x14:dxf>
          </x14:cfRule>
          <xm:sqref>I101</xm:sqref>
        </x14:conditionalFormatting>
        <x14:conditionalFormatting xmlns:xm="http://schemas.microsoft.com/office/excel/2006/main">
          <x14:cfRule type="cellIs" priority="503" operator="equal" id="{7FCC67D0-271C-40BC-82D2-2E33F6BD63C5}">
            <xm:f>Tabelle4!$D$14</xm:f>
            <x14:dxf>
              <fill>
                <patternFill>
                  <bgColor rgb="FFFFC000"/>
                </patternFill>
              </fill>
            </x14:dxf>
          </x14:cfRule>
          <xm:sqref>I103</xm:sqref>
        </x14:conditionalFormatting>
        <x14:conditionalFormatting xmlns:xm="http://schemas.microsoft.com/office/excel/2006/main">
          <x14:cfRule type="cellIs" priority="478" operator="equal" id="{532FD6A8-9C38-481B-BE04-0BE8C7CBA6EA}">
            <xm:f>Tabelle4!$D$14</xm:f>
            <x14:dxf>
              <fill>
                <patternFill>
                  <bgColor rgb="FFFFC000"/>
                </patternFill>
              </fill>
            </x14:dxf>
          </x14:cfRule>
          <xm:sqref>I105</xm:sqref>
        </x14:conditionalFormatting>
        <x14:conditionalFormatting xmlns:xm="http://schemas.microsoft.com/office/excel/2006/main">
          <x14:cfRule type="cellIs" priority="453" operator="equal" id="{10F001AA-2AFB-4EE9-82F8-A943AD920474}">
            <xm:f>Tabelle4!$D$14</xm:f>
            <x14:dxf>
              <fill>
                <patternFill>
                  <bgColor rgb="FFFFC000"/>
                </patternFill>
              </fill>
            </x14:dxf>
          </x14:cfRule>
          <xm:sqref>I107</xm:sqref>
        </x14:conditionalFormatting>
        <x14:conditionalFormatting xmlns:xm="http://schemas.microsoft.com/office/excel/2006/main">
          <x14:cfRule type="cellIs" priority="428" operator="equal" id="{F0064523-AC27-474E-998D-9D9B931420AF}">
            <xm:f>Tabelle4!$D$14</xm:f>
            <x14:dxf>
              <fill>
                <patternFill>
                  <bgColor rgb="FFFFC000"/>
                </patternFill>
              </fill>
            </x14:dxf>
          </x14:cfRule>
          <xm:sqref>I109</xm:sqref>
        </x14:conditionalFormatting>
        <x14:conditionalFormatting xmlns:xm="http://schemas.microsoft.com/office/excel/2006/main">
          <x14:cfRule type="cellIs" priority="403" operator="equal" id="{DF5AB3A1-CDF5-4830-BE9A-53B28A511CF3}">
            <xm:f>Tabelle4!$D$14</xm:f>
            <x14:dxf>
              <fill>
                <patternFill>
                  <bgColor rgb="FFFFC000"/>
                </patternFill>
              </fill>
            </x14:dxf>
          </x14:cfRule>
          <xm:sqref>I111</xm:sqref>
        </x14:conditionalFormatting>
        <x14:conditionalFormatting xmlns:xm="http://schemas.microsoft.com/office/excel/2006/main">
          <x14:cfRule type="cellIs" priority="378" operator="equal" id="{52351C5D-5CFF-4AB2-9519-BB9B6B9A3815}">
            <xm:f>Tabelle4!$D$14</xm:f>
            <x14:dxf>
              <fill>
                <patternFill>
                  <bgColor rgb="FFFFC000"/>
                </patternFill>
              </fill>
            </x14:dxf>
          </x14:cfRule>
          <xm:sqref>I113</xm:sqref>
        </x14:conditionalFormatting>
        <x14:conditionalFormatting xmlns:xm="http://schemas.microsoft.com/office/excel/2006/main">
          <x14:cfRule type="cellIs" priority="353" operator="equal" id="{A56F3F13-B4BA-4BDD-94A4-BE863900E7E5}">
            <xm:f>Tabelle4!$D$14</xm:f>
            <x14:dxf>
              <fill>
                <patternFill>
                  <bgColor rgb="FFFFC000"/>
                </patternFill>
              </fill>
            </x14:dxf>
          </x14:cfRule>
          <xm:sqref>I115</xm:sqref>
        </x14:conditionalFormatting>
        <x14:conditionalFormatting xmlns:xm="http://schemas.microsoft.com/office/excel/2006/main">
          <x14:cfRule type="cellIs" priority="328" operator="equal" id="{2EC13CBD-7464-426C-B84F-3EC6B8CFDC07}">
            <xm:f>Tabelle4!$D$14</xm:f>
            <x14:dxf>
              <fill>
                <patternFill>
                  <bgColor rgb="FFFFC000"/>
                </patternFill>
              </fill>
            </x14:dxf>
          </x14:cfRule>
          <xm:sqref>I117</xm:sqref>
        </x14:conditionalFormatting>
        <x14:conditionalFormatting xmlns:xm="http://schemas.microsoft.com/office/excel/2006/main">
          <x14:cfRule type="cellIs" priority="303" operator="equal" id="{B68CE28B-1AC3-4413-8BAD-60082173D7B0}">
            <xm:f>Tabelle4!$D$14</xm:f>
            <x14:dxf>
              <fill>
                <patternFill>
                  <bgColor rgb="FFFFC000"/>
                </patternFill>
              </fill>
            </x14:dxf>
          </x14:cfRule>
          <xm:sqref>I119</xm:sqref>
        </x14:conditionalFormatting>
        <x14:conditionalFormatting xmlns:xm="http://schemas.microsoft.com/office/excel/2006/main">
          <x14:cfRule type="cellIs" priority="278" operator="equal" id="{AEE8869D-5014-4F2E-919B-2DED405690C1}">
            <xm:f>Tabelle4!$D$14</xm:f>
            <x14:dxf>
              <fill>
                <patternFill>
                  <bgColor rgb="FFFFC000"/>
                </patternFill>
              </fill>
            </x14:dxf>
          </x14:cfRule>
          <xm:sqref>I121</xm:sqref>
        </x14:conditionalFormatting>
        <x14:conditionalFormatting xmlns:xm="http://schemas.microsoft.com/office/excel/2006/main">
          <x14:cfRule type="cellIs" priority="253" operator="equal" id="{2F67AA3D-7166-48E3-8235-AB38F0E20D8C}">
            <xm:f>Tabelle4!$D$14</xm:f>
            <x14:dxf>
              <fill>
                <patternFill>
                  <bgColor rgb="FFFFC000"/>
                </patternFill>
              </fill>
            </x14:dxf>
          </x14:cfRule>
          <xm:sqref>I123</xm:sqref>
        </x14:conditionalFormatting>
        <x14:conditionalFormatting xmlns:xm="http://schemas.microsoft.com/office/excel/2006/main">
          <x14:cfRule type="cellIs" priority="228" operator="equal" id="{3767F0DF-8679-4D1E-B833-3DA5CFABB0F2}">
            <xm:f>Tabelle4!$D$14</xm:f>
            <x14:dxf>
              <fill>
                <patternFill>
                  <bgColor rgb="FFFFC000"/>
                </patternFill>
              </fill>
            </x14:dxf>
          </x14:cfRule>
          <xm:sqref>I125</xm:sqref>
        </x14:conditionalFormatting>
        <x14:conditionalFormatting xmlns:xm="http://schemas.microsoft.com/office/excel/2006/main">
          <x14:cfRule type="cellIs" priority="203" operator="equal" id="{EBCAD676-F41D-4CF9-938B-78D0BFBABE79}">
            <xm:f>Tabelle4!$D$14</xm:f>
            <x14:dxf>
              <fill>
                <patternFill>
                  <bgColor rgb="FFFFC000"/>
                </patternFill>
              </fill>
            </x14:dxf>
          </x14:cfRule>
          <xm:sqref>I127</xm:sqref>
        </x14:conditionalFormatting>
        <x14:conditionalFormatting xmlns:xm="http://schemas.microsoft.com/office/excel/2006/main">
          <x14:cfRule type="cellIs" priority="178" operator="equal" id="{4F4007F7-B5A2-4C4E-BAB9-8BB34C1D7243}">
            <xm:f>Tabelle4!$D$14</xm:f>
            <x14:dxf>
              <fill>
                <patternFill>
                  <bgColor rgb="FFFFC000"/>
                </patternFill>
              </fill>
            </x14:dxf>
          </x14:cfRule>
          <xm:sqref>I129</xm:sqref>
        </x14:conditionalFormatting>
        <x14:conditionalFormatting xmlns:xm="http://schemas.microsoft.com/office/excel/2006/main">
          <x14:cfRule type="cellIs" priority="153" operator="equal" id="{E3CA93E2-96AF-4BF5-8371-11B25D4A028D}">
            <xm:f>Tabelle4!$D$14</xm:f>
            <x14:dxf>
              <fill>
                <patternFill>
                  <bgColor rgb="FFFFC000"/>
                </patternFill>
              </fill>
            </x14:dxf>
          </x14:cfRule>
          <xm:sqref>I131</xm:sqref>
        </x14:conditionalFormatting>
        <x14:conditionalFormatting xmlns:xm="http://schemas.microsoft.com/office/excel/2006/main">
          <x14:cfRule type="cellIs" priority="128" operator="equal" id="{C7B918CE-1DEB-42B5-95C8-A0402ADA0D79}">
            <xm:f>Tabelle4!$D$14</xm:f>
            <x14:dxf>
              <fill>
                <patternFill>
                  <bgColor rgb="FFFFC000"/>
                </patternFill>
              </fill>
            </x14:dxf>
          </x14:cfRule>
          <xm:sqref>I133</xm:sqref>
        </x14:conditionalFormatting>
        <x14:conditionalFormatting xmlns:xm="http://schemas.microsoft.com/office/excel/2006/main">
          <x14:cfRule type="cellIs" priority="103" operator="equal" id="{E6B0B7CD-340A-4A35-BC1D-23E4B2161E54}">
            <xm:f>Tabelle4!$D$14</xm:f>
            <x14:dxf>
              <fill>
                <patternFill>
                  <bgColor rgb="FFFFC000"/>
                </patternFill>
              </fill>
            </x14:dxf>
          </x14:cfRule>
          <xm:sqref>I135</xm:sqref>
        </x14:conditionalFormatting>
        <x14:conditionalFormatting xmlns:xm="http://schemas.microsoft.com/office/excel/2006/main">
          <x14:cfRule type="cellIs" priority="78" operator="equal" id="{56B65C45-CF25-480E-A44E-5E864E744080}">
            <xm:f>Tabelle4!$D$14</xm:f>
            <x14:dxf>
              <fill>
                <patternFill>
                  <bgColor rgb="FFFFC000"/>
                </patternFill>
              </fill>
            </x14:dxf>
          </x14:cfRule>
          <xm:sqref>I137</xm:sqref>
        </x14:conditionalFormatting>
        <x14:conditionalFormatting xmlns:xm="http://schemas.microsoft.com/office/excel/2006/main">
          <x14:cfRule type="cellIs" priority="53" operator="equal" id="{54423EBF-862F-46AA-9D8E-6D20DF613DD8}">
            <xm:f>Tabelle4!$D$14</xm:f>
            <x14:dxf>
              <fill>
                <patternFill>
                  <bgColor rgb="FFFFC000"/>
                </patternFill>
              </fill>
            </x14:dxf>
          </x14:cfRule>
          <xm:sqref>I139</xm:sqref>
        </x14:conditionalFormatting>
        <x14:conditionalFormatting xmlns:xm="http://schemas.microsoft.com/office/excel/2006/main">
          <x14:cfRule type="cellIs" priority="28" operator="equal" id="{CF962AC1-4D9B-4019-8B20-EED0F8770EC3}">
            <xm:f>Tabelle4!$D$14</xm:f>
            <x14:dxf>
              <fill>
                <patternFill>
                  <bgColor rgb="FFFFC000"/>
                </patternFill>
              </fill>
            </x14:dxf>
          </x14:cfRule>
          <xm:sqref>I141</xm:sqref>
        </x14:conditionalFormatting>
        <x14:conditionalFormatting xmlns:xm="http://schemas.microsoft.com/office/excel/2006/main">
          <x14:cfRule type="cellIs" priority="3" operator="equal" id="{61561E5F-8081-4A1B-9C80-E10D909A9BB6}">
            <xm:f>Tabelle4!$D$14</xm:f>
            <x14:dxf>
              <fill>
                <patternFill>
                  <bgColor rgb="FFFFC000"/>
                </patternFill>
              </fill>
            </x14:dxf>
          </x14:cfRule>
          <xm:sqref>I143</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Tabelle4!$F$1:$F$4</xm:f>
          </x14:formula1>
          <xm:sqref>G65 G67 G25 G85 G105 G27 G29 G69 G71 G73 G75 G77 G79 G81 G83 G31 G33 G35 G37 G39 G87 G89 G91 G93 G95 G97 G99 G101 G103 G41 G107 G109 G111 G113 G115 G117 G119 G121 G123 G43 G45 G47 G49 G51 G53 G55 G57 G59 G61 G63 G125 G127 G129 G131 G133 G135 G137 G139 G141 G143</xm:sqref>
        </x14:dataValidation>
        <x14:dataValidation type="list" allowBlank="1" showInputMessage="1" showErrorMessage="1">
          <x14:formula1>
            <xm:f>Tabelle4!$J$1:$J$6</xm:f>
          </x14:formula1>
          <xm:sqref>N65 N67 N25 N85 N105 N27 N29 N69 N71 N73 N75 N77 N79 N81 N83 N31 N33 N35 N37 N39 N87 N89 N91 N93 N95 N97 N99 N101 N103 N41 N107 N109 N111 N113 N115 N117 N119 N121 N123 N43 N45 N47 N49 N51 N53 N55 N57 N59 N61 N63 N125 N127 N129 N131 N133 N135 N137 N139 N141 N143</xm:sqref>
        </x14:dataValidation>
        <x14:dataValidation type="list" allowBlank="1" showInputMessage="1" showErrorMessage="1">
          <x14:formula1>
            <xm:f>Tabelle3!$A$2:$A$238</xm:f>
          </x14:formula1>
          <xm:sqref>D5</xm:sqref>
        </x14:dataValidation>
        <x14:dataValidation type="list" allowBlank="1" showInputMessage="1" showErrorMessage="1">
          <x14:formula1>
            <xm:f>Tabelle4!$A$1:$A$7</xm:f>
          </x14:formula1>
          <xm:sqref>I104 I84 I44 I46 I64 I86 I24 I48 I66 I106 I26 I52 I50 I54 I56 I58 I60 I62 I68 I28 I72 I70 I74 I76 I32 I30 I34 I36 I38 I78 I88 I92 I90 I94 I96 I98 I100 I102 I40 I80 I108 I112 I110 I114 I116 I118 I120 I122 I42 I82 I124 I126 I128 I132 I130 I134 I136 I138 I140 I142</xm:sqref>
        </x14:dataValidation>
        <x14:dataValidation type="list" allowBlank="1" showInputMessage="1" showErrorMessage="1">
          <x14:formula1>
            <xm:f>Tabelle4!$S$2:$S$3</xm:f>
          </x14:formula1>
          <xm:sqref>Q11:V11</xm:sqref>
        </x14:dataValidation>
        <x14:dataValidation type="list" allowBlank="1" showInputMessage="1" showErrorMessage="1">
          <x14:formula1>
            <xm:f>Tabelle4!$C$1:$C$6</xm:f>
          </x14:formula1>
          <xm:sqref>D104:F104 D122:F122 D106:F106 D108:F108 D44:F44 D64:F64 D84:F84 D82:F82 D62:F62 D102:F102 D24:F24 D110:F110 D112:F112 D114:F114 D116:F116 D118:F118 D120:F120 D42:F42 D66:F66 D26:F26 D46:F46 D48:F48 D50:F50 D52:F52 D54:F54 D56:F56 D58:F58 D60:F60 D68:F68 D28:F28 D70:F70 D72:F72 D74:F74 D76:F76 D30:F30 D32:F32 D34:F34 D36:F36 D38:F38 D78:F78 D86:F86 D88:F88 D90:F90 D92:F92 D94:F94 D96:F96 D98:F98 D100:F100 D40:F40 D80:F80 D124:F124 D142:F142 D126:F126 D128:F128 D130:F130 D132:F132 D134:F134 D136:F136 D138:F138 D140:F140</xm:sqref>
        </x14:dataValidation>
        <x14:dataValidation type="list" allowBlank="1" showInputMessage="1" showErrorMessage="1">
          <x14:formula1>
            <xm:f>Tabelle4!$O$2:$O$4</xm:f>
          </x14:formula1>
          <xm:sqref>Q65 Q25 Q85 Q105 Q27 Q29 Q67 Q69 Q71 Q73 Q75 Q77 Q79 Q81 Q83 Q31 Q33 Q35 Q37 Q39 Q87 Q89 Q91 Q93 Q95 Q97 Q99 Q101 Q103 Q41 Q107 Q109 Q111 Q113 Q115 Q117 Q119 Q121 Q123 Q43 Q45 Q47 Q49 Q51 Q53 Q55 Q57 Q59 Q61 Q63 Q125 Q127 Q129 Q131 Q133 Q135 Q137 Q139 Q141 Q143</xm:sqref>
        </x14:dataValidation>
        <x14:dataValidation type="list" allowBlank="1" showInputMessage="1" showErrorMessage="1">
          <x14:formula1>
            <xm:f>Tabelle4!$K$1:$K$5</xm:f>
          </x14:formula1>
          <xm:sqref>D65:F65 D105:F105 D85:F85 D25:F25 D27:F27 D29:F29 D67:F67 D69:F69 D71:F71 D73:F73 D75:F75 D77:F77 D79:F79 D81:F81 D83:F83 D31:F31 D33:F33 D35:F35 D37:F37 D39:F39 D87:F87 D89:F89 D91:F91 D93:F93 D95:F95 D97:F97 D99:F99 D101:F101 D103:F103 D41:F41 D107:F107 D109:F109 D111:F111 D113:F113 D115:F115 D117:F117 D119:F119 D121:F121 D123:F123 D43:F43 D45:F45 D47:F47 D49:F49 D51:F51 D53:F53 D55:F55 D57:F57 D59:F59 D61:F61 D63:F63 D125:F125 D127:F127 D129:F129 D131:F131 D133:F133 D135:F135 D137:F137 D139:F139 D141:F141 D143:F143</xm:sqref>
        </x14:dataValidation>
        <x14:dataValidation type="list" allowBlank="1" showInputMessage="1" showErrorMessage="1">
          <x14:formula1>
            <xm:f>Tabelle4!$D$13:$D$14</xm:f>
          </x14:formula1>
          <xm:sqref>I25 I85 I105 I27 I29 I31 I33 I35 I37 I39 I87 I89 I91 I93 I95 I97 I99 I101 I103 I41 I107 I109 I111 I113 I115 I117 I119 I121 I123 I43 I45 I47 I49 I51 I53 I55 I57 I59 I61 I63 I65 I67 I69 I71 I73 I75 I77 I79 I81 I83 I125 I127 I129 I131 I133 I135 I137 I139 I141 I143</xm:sqref>
        </x14:dataValidation>
        <x14:dataValidation type="list" allowBlank="1" showInputMessage="1" showErrorMessage="1">
          <x14:formula1>
            <xm:f>Tabelle4!$A$12:$A$16</xm:f>
          </x14:formula1>
          <xm:sqref>G24 G26 G28 G30 G32 G34 G36 G38 G40 G42 G44 G46 G48 G50 G52 G54 G56 G58 G60 G62 G64 G66 G68 G70 G72 G74 G76 G78 G80 G82 G84 G86 G88 G90 G92 G94 G96 G98 G100 G102 G104 G106 G108 G110 G112 G114 G116 G118 G120 G122 G124 G126 G128 G130 G132 G134 G136 G138 G140 G142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view="pageLayout" zoomScale="145" zoomScaleNormal="150" zoomScalePageLayoutView="145" workbookViewId="0">
      <selection activeCell="A6" sqref="A6:B6"/>
    </sheetView>
  </sheetViews>
  <sheetFormatPr baseColWidth="10" defaultColWidth="11.42578125" defaultRowHeight="11.25" x14ac:dyDescent="0.15"/>
  <cols>
    <col min="1" max="1" width="45.42578125" style="21" customWidth="1"/>
    <col min="2" max="2" width="52.28515625" style="21" customWidth="1"/>
    <col min="3" max="16384" width="11.42578125" style="21"/>
  </cols>
  <sheetData>
    <row r="1" spans="1:2" x14ac:dyDescent="0.15">
      <c r="A1" s="24" t="s">
        <v>52</v>
      </c>
      <c r="B1" s="22" t="s">
        <v>53</v>
      </c>
    </row>
    <row r="2" spans="1:2" ht="38.65" customHeight="1" x14ac:dyDescent="0.15">
      <c r="A2" s="368" t="s">
        <v>103</v>
      </c>
      <c r="B2" s="368"/>
    </row>
    <row r="3" spans="1:2" x14ac:dyDescent="0.15">
      <c r="A3" s="23" t="s">
        <v>54</v>
      </c>
    </row>
    <row r="4" spans="1:2" ht="165.6" customHeight="1" x14ac:dyDescent="0.15">
      <c r="A4" s="368" t="s">
        <v>99</v>
      </c>
      <c r="B4" s="368"/>
    </row>
    <row r="5" spans="1:2" x14ac:dyDescent="0.15">
      <c r="A5" s="369" t="s">
        <v>73</v>
      </c>
      <c r="B5" s="369"/>
    </row>
    <row r="6" spans="1:2" ht="208.5" customHeight="1" x14ac:dyDescent="0.15">
      <c r="A6" s="368" t="s">
        <v>100</v>
      </c>
      <c r="B6" s="368"/>
    </row>
    <row r="7" spans="1:2" ht="113.25" customHeight="1" x14ac:dyDescent="0.15">
      <c r="A7" s="368" t="s">
        <v>101</v>
      </c>
      <c r="B7" s="368"/>
    </row>
    <row r="8" spans="1:2" ht="50.65" customHeight="1" x14ac:dyDescent="0.15">
      <c r="A8" s="368" t="s">
        <v>102</v>
      </c>
      <c r="B8" s="368"/>
    </row>
    <row r="9" spans="1:2" ht="41.1" customHeight="1" x14ac:dyDescent="0.15">
      <c r="A9" s="368" t="s">
        <v>57</v>
      </c>
      <c r="B9" s="370"/>
    </row>
    <row r="10" spans="1:2" x14ac:dyDescent="0.15">
      <c r="A10" s="24" t="s">
        <v>91</v>
      </c>
      <c r="B10" s="22"/>
    </row>
    <row r="11" spans="1:2" ht="158.25" customHeight="1" x14ac:dyDescent="0.15">
      <c r="A11" s="368" t="s">
        <v>104</v>
      </c>
      <c r="B11" s="368"/>
    </row>
    <row r="12" spans="1:2" ht="23.25" customHeight="1" x14ac:dyDescent="0.15">
      <c r="A12" s="24" t="s">
        <v>56</v>
      </c>
      <c r="B12" s="22"/>
    </row>
    <row r="13" spans="1:2" ht="81" customHeight="1" x14ac:dyDescent="0.15">
      <c r="A13" s="368" t="s">
        <v>74</v>
      </c>
      <c r="B13" s="368"/>
    </row>
  </sheetData>
  <mergeCells count="9">
    <mergeCell ref="A2:B2"/>
    <mergeCell ref="A5:B5"/>
    <mergeCell ref="A4:B4"/>
    <mergeCell ref="A13:B13"/>
    <mergeCell ref="A11:B11"/>
    <mergeCell ref="A6:B6"/>
    <mergeCell ref="A7:B7"/>
    <mergeCell ref="A8:B8"/>
    <mergeCell ref="A9:B9"/>
  </mergeCells>
  <pageMargins left="0.23622047244094491" right="3.937007874015748E-2" top="0.15748031496062992" bottom="0.19685039370078741" header="0.31496062992125984" footer="0.31496062992125984"/>
  <pageSetup paperSize="9"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8"/>
  <sheetViews>
    <sheetView tabSelected="1" workbookViewId="0">
      <pane xSplit="1" topLeftCell="B1" activePane="topRight" state="frozen"/>
      <selection pane="topRight" activeCell="A24" sqref="A24:XFD24"/>
    </sheetView>
  </sheetViews>
  <sheetFormatPr baseColWidth="10" defaultRowHeight="12" customHeight="1" x14ac:dyDescent="0.2"/>
  <cols>
    <col min="1" max="1" width="29.5703125" customWidth="1"/>
    <col min="2" max="2" width="8.28515625" style="2" bestFit="1" customWidth="1"/>
    <col min="3" max="3" width="29.5703125" style="131" customWidth="1"/>
    <col min="4" max="4" width="42.85546875" customWidth="1"/>
    <col min="5" max="5" width="32.7109375" customWidth="1"/>
    <col min="6" max="7" width="20.5703125" style="16" customWidth="1"/>
    <col min="8" max="8" width="23.5703125" bestFit="1" customWidth="1"/>
    <col min="9" max="9" width="24.42578125" style="16" customWidth="1"/>
  </cols>
  <sheetData>
    <row r="1" spans="1:10" s="16" customFormat="1" ht="12" customHeight="1" x14ac:dyDescent="0.2">
      <c r="A1" s="142" t="s">
        <v>105</v>
      </c>
      <c r="B1" s="143" t="s">
        <v>122</v>
      </c>
      <c r="C1" s="144" t="s">
        <v>123</v>
      </c>
      <c r="D1" s="142" t="s">
        <v>124</v>
      </c>
      <c r="E1" s="142" t="s">
        <v>125</v>
      </c>
      <c r="F1" s="142" t="s">
        <v>126</v>
      </c>
      <c r="G1" s="142" t="s">
        <v>127</v>
      </c>
      <c r="H1" s="142" t="s">
        <v>128</v>
      </c>
    </row>
    <row r="2" spans="1:10" ht="12" customHeight="1" x14ac:dyDescent="0.2">
      <c r="A2" s="145" t="s">
        <v>22</v>
      </c>
      <c r="B2" s="146"/>
      <c r="C2" s="147" t="s">
        <v>43</v>
      </c>
      <c r="D2" s="145" t="s">
        <v>43</v>
      </c>
      <c r="E2" s="145" t="s">
        <v>43</v>
      </c>
      <c r="F2" s="145"/>
      <c r="G2" s="145"/>
      <c r="H2" s="145" t="s">
        <v>43</v>
      </c>
    </row>
    <row r="3" spans="1:10" ht="12" customHeight="1" x14ac:dyDescent="0.2">
      <c r="A3" s="125" t="s">
        <v>152</v>
      </c>
      <c r="B3" s="117">
        <v>78713</v>
      </c>
      <c r="C3" s="132" t="s">
        <v>220</v>
      </c>
      <c r="D3" s="115" t="s">
        <v>246</v>
      </c>
      <c r="E3" s="115" t="s">
        <v>299</v>
      </c>
      <c r="F3" s="116"/>
      <c r="G3" s="114"/>
      <c r="H3" s="117" t="s">
        <v>14</v>
      </c>
      <c r="I3"/>
    </row>
    <row r="4" spans="1:10" ht="12" customHeight="1" x14ac:dyDescent="0.2">
      <c r="A4" s="125" t="s">
        <v>153</v>
      </c>
      <c r="B4" s="117">
        <v>79117</v>
      </c>
      <c r="C4" s="132" t="s">
        <v>20</v>
      </c>
      <c r="D4" s="115" t="s">
        <v>247</v>
      </c>
      <c r="E4" s="115" t="s">
        <v>20</v>
      </c>
      <c r="F4" s="116"/>
      <c r="G4" s="114"/>
      <c r="H4" s="117"/>
      <c r="J4" s="16"/>
    </row>
    <row r="5" spans="1:10" ht="12" customHeight="1" x14ac:dyDescent="0.2">
      <c r="A5" s="125" t="s">
        <v>154</v>
      </c>
      <c r="B5" s="117">
        <v>78056</v>
      </c>
      <c r="C5" s="132" t="s">
        <v>135</v>
      </c>
      <c r="D5" s="115" t="s">
        <v>248</v>
      </c>
      <c r="E5" s="115" t="s">
        <v>299</v>
      </c>
      <c r="F5" s="116"/>
      <c r="G5" s="114"/>
      <c r="H5" s="117" t="s">
        <v>14</v>
      </c>
      <c r="J5" s="16"/>
    </row>
    <row r="6" spans="1:10" ht="12" customHeight="1" x14ac:dyDescent="0.2">
      <c r="A6" s="125" t="s">
        <v>155</v>
      </c>
      <c r="B6" s="117">
        <v>79862</v>
      </c>
      <c r="C6" s="132" t="s">
        <v>221</v>
      </c>
      <c r="D6" s="115" t="s">
        <v>249</v>
      </c>
      <c r="E6" s="115" t="s">
        <v>132</v>
      </c>
      <c r="F6" s="116"/>
      <c r="G6" s="114"/>
      <c r="H6" s="117" t="s">
        <v>14</v>
      </c>
      <c r="J6" s="16"/>
    </row>
    <row r="7" spans="1:10" ht="12" customHeight="1" x14ac:dyDescent="0.2">
      <c r="A7" s="125" t="s">
        <v>156</v>
      </c>
      <c r="B7" s="117">
        <v>78224</v>
      </c>
      <c r="C7" s="132" t="s">
        <v>139</v>
      </c>
      <c r="D7" s="115" t="s">
        <v>250</v>
      </c>
      <c r="E7" s="115" t="s">
        <v>301</v>
      </c>
      <c r="F7" s="116"/>
      <c r="G7" s="114"/>
      <c r="H7" s="117" t="s">
        <v>14</v>
      </c>
      <c r="J7" s="16"/>
    </row>
    <row r="8" spans="1:10" ht="12" customHeight="1" x14ac:dyDescent="0.2">
      <c r="A8" s="125" t="s">
        <v>157</v>
      </c>
      <c r="B8" s="117">
        <v>78056</v>
      </c>
      <c r="C8" s="132" t="s">
        <v>135</v>
      </c>
      <c r="D8" s="115" t="s">
        <v>248</v>
      </c>
      <c r="E8" s="115" t="s">
        <v>299</v>
      </c>
      <c r="F8" s="116"/>
      <c r="G8" s="114"/>
      <c r="H8" s="117"/>
      <c r="I8"/>
    </row>
    <row r="9" spans="1:10" ht="12" customHeight="1" x14ac:dyDescent="0.2">
      <c r="A9" s="125" t="s">
        <v>158</v>
      </c>
      <c r="B9" s="117">
        <v>79104</v>
      </c>
      <c r="C9" s="132" t="s">
        <v>20</v>
      </c>
      <c r="D9" s="115" t="s">
        <v>251</v>
      </c>
      <c r="E9" s="115" t="s">
        <v>149</v>
      </c>
      <c r="F9" s="116"/>
      <c r="G9" s="114"/>
      <c r="H9" s="117"/>
      <c r="I9"/>
    </row>
    <row r="10" spans="1:10" ht="12" customHeight="1" x14ac:dyDescent="0.2">
      <c r="A10" s="125" t="s">
        <v>159</v>
      </c>
      <c r="B10" s="117" t="s">
        <v>218</v>
      </c>
      <c r="C10" s="132" t="s">
        <v>222</v>
      </c>
      <c r="D10" s="115" t="s">
        <v>252</v>
      </c>
      <c r="E10" s="115" t="s">
        <v>132</v>
      </c>
      <c r="F10" s="116"/>
      <c r="G10" s="114"/>
      <c r="H10" s="117"/>
      <c r="I10"/>
    </row>
    <row r="11" spans="1:10" ht="12" customHeight="1" x14ac:dyDescent="0.2">
      <c r="A11" s="125" t="s">
        <v>160</v>
      </c>
      <c r="B11" s="117">
        <v>79111</v>
      </c>
      <c r="C11" s="132" t="s">
        <v>20</v>
      </c>
      <c r="D11" s="115" t="s">
        <v>253</v>
      </c>
      <c r="E11" s="115" t="s">
        <v>302</v>
      </c>
      <c r="F11" s="116"/>
      <c r="G11" s="114"/>
      <c r="H11" s="117"/>
      <c r="I11"/>
    </row>
    <row r="12" spans="1:10" ht="12" customHeight="1" x14ac:dyDescent="0.2">
      <c r="A12" s="125" t="s">
        <v>161</v>
      </c>
      <c r="B12" s="117">
        <v>79249</v>
      </c>
      <c r="C12" s="132" t="s">
        <v>223</v>
      </c>
      <c r="D12" s="115" t="s">
        <v>254</v>
      </c>
      <c r="E12" s="115" t="s">
        <v>305</v>
      </c>
      <c r="F12" s="116"/>
      <c r="G12" s="114"/>
      <c r="H12" s="117"/>
      <c r="I12"/>
    </row>
    <row r="13" spans="1:10" ht="12" customHeight="1" x14ac:dyDescent="0.2">
      <c r="A13" s="125" t="s">
        <v>162</v>
      </c>
      <c r="B13" s="117">
        <v>78464</v>
      </c>
      <c r="C13" s="132" t="s">
        <v>134</v>
      </c>
      <c r="D13" s="115" t="s">
        <v>255</v>
      </c>
      <c r="E13" s="115" t="s">
        <v>134</v>
      </c>
      <c r="F13" s="116"/>
      <c r="G13" s="114"/>
      <c r="H13" s="117"/>
      <c r="I13"/>
    </row>
    <row r="14" spans="1:10" ht="12" customHeight="1" x14ac:dyDescent="0.2">
      <c r="A14" s="125" t="s">
        <v>163</v>
      </c>
      <c r="B14" s="117">
        <v>78250</v>
      </c>
      <c r="C14" s="132" t="s">
        <v>224</v>
      </c>
      <c r="D14" s="115" t="s">
        <v>256</v>
      </c>
      <c r="E14" s="115" t="s">
        <v>304</v>
      </c>
      <c r="F14" s="116"/>
      <c r="G14" s="114"/>
      <c r="H14" s="117" t="s">
        <v>14</v>
      </c>
      <c r="I14"/>
    </row>
    <row r="15" spans="1:10" ht="12" customHeight="1" x14ac:dyDescent="0.2">
      <c r="A15" s="127" t="s">
        <v>164</v>
      </c>
      <c r="B15" s="137">
        <v>77855</v>
      </c>
      <c r="C15" s="122" t="s">
        <v>225</v>
      </c>
      <c r="D15" s="115" t="s">
        <v>257</v>
      </c>
      <c r="E15" s="115" t="s">
        <v>130</v>
      </c>
      <c r="F15" s="119"/>
      <c r="G15" s="118"/>
      <c r="H15" s="117"/>
      <c r="I15"/>
    </row>
    <row r="16" spans="1:10" ht="12" customHeight="1" x14ac:dyDescent="0.2">
      <c r="A16" s="125" t="s">
        <v>165</v>
      </c>
      <c r="B16" s="117">
        <v>78056</v>
      </c>
      <c r="C16" s="132" t="s">
        <v>135</v>
      </c>
      <c r="D16" s="115" t="s">
        <v>248</v>
      </c>
      <c r="E16" s="115" t="s">
        <v>299</v>
      </c>
      <c r="F16" s="116"/>
      <c r="G16" s="114"/>
      <c r="H16" s="117" t="s">
        <v>14</v>
      </c>
      <c r="I16"/>
    </row>
    <row r="17" spans="1:9" ht="12" customHeight="1" x14ac:dyDescent="0.2">
      <c r="A17" s="125" t="s">
        <v>166</v>
      </c>
      <c r="B17" s="117">
        <v>79650</v>
      </c>
      <c r="C17" s="132" t="s">
        <v>226</v>
      </c>
      <c r="D17" s="115" t="s">
        <v>258</v>
      </c>
      <c r="E17" s="115" t="s">
        <v>134</v>
      </c>
      <c r="F17" s="116"/>
      <c r="G17" s="114"/>
      <c r="H17" s="117"/>
      <c r="I17"/>
    </row>
    <row r="18" spans="1:9" ht="12" customHeight="1" x14ac:dyDescent="0.2">
      <c r="A18" s="125" t="s">
        <v>167</v>
      </c>
      <c r="B18" s="117">
        <v>77749</v>
      </c>
      <c r="C18" s="132" t="s">
        <v>227</v>
      </c>
      <c r="D18" s="115" t="s">
        <v>259</v>
      </c>
      <c r="E18" s="115" t="s">
        <v>300</v>
      </c>
      <c r="F18" s="116"/>
      <c r="G18" s="114"/>
      <c r="H18" s="117" t="s">
        <v>14</v>
      </c>
      <c r="I18"/>
    </row>
    <row r="19" spans="1:9" ht="12" customHeight="1" x14ac:dyDescent="0.2">
      <c r="A19" s="125" t="s">
        <v>168</v>
      </c>
      <c r="B19" s="117">
        <v>72270</v>
      </c>
      <c r="C19" s="132" t="s">
        <v>228</v>
      </c>
      <c r="D19" s="115" t="s">
        <v>257</v>
      </c>
      <c r="E19" s="115" t="s">
        <v>130</v>
      </c>
      <c r="F19" s="116"/>
      <c r="G19" s="114"/>
      <c r="H19" s="117" t="s">
        <v>14</v>
      </c>
      <c r="I19"/>
    </row>
    <row r="20" spans="1:9" ht="12" customHeight="1" x14ac:dyDescent="0.2">
      <c r="A20" s="125" t="s">
        <v>169</v>
      </c>
      <c r="B20" s="117">
        <v>67487</v>
      </c>
      <c r="C20" s="132" t="s">
        <v>229</v>
      </c>
      <c r="D20" s="120" t="s">
        <v>260</v>
      </c>
      <c r="E20" s="115" t="s">
        <v>148</v>
      </c>
      <c r="F20" s="116"/>
      <c r="G20" s="114"/>
      <c r="H20" s="117"/>
      <c r="I20"/>
    </row>
    <row r="21" spans="1:9" ht="12" customHeight="1" x14ac:dyDescent="0.2">
      <c r="A21" s="125" t="s">
        <v>170</v>
      </c>
      <c r="B21" s="117">
        <v>77749</v>
      </c>
      <c r="C21" s="132" t="s">
        <v>227</v>
      </c>
      <c r="D21" s="115" t="s">
        <v>261</v>
      </c>
      <c r="E21" s="115" t="s">
        <v>303</v>
      </c>
      <c r="F21" s="116"/>
      <c r="G21" s="114"/>
      <c r="H21" s="117"/>
      <c r="I21"/>
    </row>
    <row r="22" spans="1:9" ht="12" customHeight="1" x14ac:dyDescent="0.2">
      <c r="A22" s="125" t="s">
        <v>171</v>
      </c>
      <c r="B22" s="117">
        <v>79241</v>
      </c>
      <c r="C22" s="132" t="s">
        <v>230</v>
      </c>
      <c r="D22" s="115" t="s">
        <v>262</v>
      </c>
      <c r="E22" s="115" t="s">
        <v>147</v>
      </c>
      <c r="F22" s="116"/>
      <c r="G22" s="114"/>
      <c r="H22" s="117"/>
      <c r="I22"/>
    </row>
    <row r="23" spans="1:9" ht="12" customHeight="1" x14ac:dyDescent="0.2">
      <c r="A23" s="125" t="s">
        <v>172</v>
      </c>
      <c r="B23" s="117">
        <v>79100</v>
      </c>
      <c r="C23" s="132" t="s">
        <v>20</v>
      </c>
      <c r="D23" s="115" t="s">
        <v>263</v>
      </c>
      <c r="E23" s="115" t="s">
        <v>133</v>
      </c>
      <c r="F23" s="116"/>
      <c r="G23" s="114"/>
      <c r="H23" s="117"/>
      <c r="I23"/>
    </row>
    <row r="24" spans="1:9" ht="12" customHeight="1" x14ac:dyDescent="0.2">
      <c r="A24" s="125" t="s">
        <v>173</v>
      </c>
      <c r="B24" s="117">
        <v>78713</v>
      </c>
      <c r="C24" s="132" t="s">
        <v>220</v>
      </c>
      <c r="D24" s="115" t="s">
        <v>264</v>
      </c>
      <c r="E24" s="115" t="s">
        <v>299</v>
      </c>
      <c r="F24" s="116"/>
      <c r="G24" s="114"/>
      <c r="H24" s="117" t="s">
        <v>14</v>
      </c>
      <c r="I24"/>
    </row>
    <row r="25" spans="1:9" ht="12" customHeight="1" x14ac:dyDescent="0.2">
      <c r="A25" s="125" t="s">
        <v>174</v>
      </c>
      <c r="B25" s="117">
        <v>78467</v>
      </c>
      <c r="C25" s="132" t="s">
        <v>134</v>
      </c>
      <c r="D25" s="120" t="s">
        <v>250</v>
      </c>
      <c r="E25" s="115" t="s">
        <v>301</v>
      </c>
      <c r="F25" s="116"/>
      <c r="G25" s="114"/>
      <c r="H25" s="117"/>
      <c r="I25"/>
    </row>
    <row r="26" spans="1:9" ht="12" customHeight="1" x14ac:dyDescent="0.2">
      <c r="A26" s="125" t="s">
        <v>175</v>
      </c>
      <c r="B26" s="117">
        <v>79346</v>
      </c>
      <c r="C26" s="132" t="s">
        <v>150</v>
      </c>
      <c r="D26" s="115" t="s">
        <v>265</v>
      </c>
      <c r="E26" s="115" t="s">
        <v>25</v>
      </c>
      <c r="F26" s="116"/>
      <c r="G26" s="114"/>
      <c r="H26" s="117"/>
      <c r="I26"/>
    </row>
    <row r="27" spans="1:9" ht="12" customHeight="1" x14ac:dyDescent="0.2">
      <c r="A27" s="125" t="s">
        <v>176</v>
      </c>
      <c r="B27" s="117">
        <v>79117</v>
      </c>
      <c r="C27" s="132" t="s">
        <v>20</v>
      </c>
      <c r="D27" s="115" t="s">
        <v>266</v>
      </c>
      <c r="E27" s="115" t="s">
        <v>136</v>
      </c>
      <c r="F27" s="116"/>
      <c r="G27" s="114"/>
      <c r="H27" s="117" t="s">
        <v>14</v>
      </c>
      <c r="I27"/>
    </row>
    <row r="28" spans="1:9" ht="12" customHeight="1" x14ac:dyDescent="0.2">
      <c r="A28" s="125" t="s">
        <v>177</v>
      </c>
      <c r="B28" s="117">
        <v>79686</v>
      </c>
      <c r="C28" s="132" t="s">
        <v>231</v>
      </c>
      <c r="D28" s="115" t="s">
        <v>267</v>
      </c>
      <c r="E28" s="115" t="s">
        <v>226</v>
      </c>
      <c r="F28" s="116"/>
      <c r="G28" s="114"/>
      <c r="H28" s="117" t="s">
        <v>14</v>
      </c>
      <c r="I28"/>
    </row>
    <row r="29" spans="1:9" ht="12" customHeight="1" x14ac:dyDescent="0.2">
      <c r="A29" s="125" t="s">
        <v>178</v>
      </c>
      <c r="B29" s="117">
        <v>77731</v>
      </c>
      <c r="C29" s="132" t="s">
        <v>232</v>
      </c>
      <c r="D29" s="115" t="s">
        <v>268</v>
      </c>
      <c r="E29" s="115" t="s">
        <v>131</v>
      </c>
      <c r="F29" s="116"/>
      <c r="G29" s="114"/>
      <c r="H29" s="117" t="s">
        <v>14</v>
      </c>
      <c r="I29"/>
    </row>
    <row r="30" spans="1:9" ht="12" customHeight="1" x14ac:dyDescent="0.2">
      <c r="A30" s="125" t="s">
        <v>179</v>
      </c>
      <c r="B30" s="117">
        <v>79102</v>
      </c>
      <c r="C30" s="132" t="s">
        <v>20</v>
      </c>
      <c r="D30" s="115" t="s">
        <v>269</v>
      </c>
      <c r="E30" s="115" t="s">
        <v>138</v>
      </c>
      <c r="F30" s="116"/>
      <c r="G30" s="114"/>
      <c r="H30" s="117"/>
      <c r="I30"/>
    </row>
    <row r="31" spans="1:9" ht="12" customHeight="1" x14ac:dyDescent="0.2">
      <c r="A31" s="125" t="s">
        <v>180</v>
      </c>
      <c r="B31" s="117" t="s">
        <v>219</v>
      </c>
      <c r="C31" s="132" t="s">
        <v>233</v>
      </c>
      <c r="D31" s="120" t="s">
        <v>270</v>
      </c>
      <c r="E31" s="115" t="s">
        <v>146</v>
      </c>
      <c r="F31" s="116"/>
      <c r="G31" s="114"/>
      <c r="H31" s="117"/>
      <c r="I31"/>
    </row>
    <row r="32" spans="1:9" ht="12" customHeight="1" x14ac:dyDescent="0.2">
      <c r="A32" s="125" t="s">
        <v>181</v>
      </c>
      <c r="B32" s="117">
        <v>79112</v>
      </c>
      <c r="C32" s="132" t="s">
        <v>20</v>
      </c>
      <c r="D32" s="115" t="s">
        <v>246</v>
      </c>
      <c r="E32" s="115" t="s">
        <v>299</v>
      </c>
      <c r="F32" s="116"/>
      <c r="G32" s="114"/>
      <c r="H32" s="117" t="s">
        <v>14</v>
      </c>
      <c r="I32"/>
    </row>
    <row r="33" spans="1:9" ht="12" customHeight="1" x14ac:dyDescent="0.2">
      <c r="A33" s="125" t="s">
        <v>182</v>
      </c>
      <c r="B33" s="117">
        <v>79098</v>
      </c>
      <c r="C33" s="132" t="s">
        <v>20</v>
      </c>
      <c r="D33" s="115" t="s">
        <v>269</v>
      </c>
      <c r="E33" s="115" t="s">
        <v>138</v>
      </c>
      <c r="F33" s="116"/>
      <c r="G33" s="114"/>
      <c r="H33" s="117"/>
      <c r="I33"/>
    </row>
    <row r="34" spans="1:9" s="16" customFormat="1" ht="12" customHeight="1" x14ac:dyDescent="0.2">
      <c r="A34" s="125" t="s">
        <v>183</v>
      </c>
      <c r="B34" s="117">
        <v>79108</v>
      </c>
      <c r="C34" s="132" t="s">
        <v>20</v>
      </c>
      <c r="D34" s="115" t="s">
        <v>271</v>
      </c>
      <c r="E34" s="115" t="s">
        <v>133</v>
      </c>
      <c r="F34" s="116"/>
      <c r="G34" s="114"/>
      <c r="H34" s="117"/>
    </row>
    <row r="35" spans="1:9" ht="12" customHeight="1" x14ac:dyDescent="0.2">
      <c r="A35" s="125" t="s">
        <v>184</v>
      </c>
      <c r="B35" s="117">
        <v>79843</v>
      </c>
      <c r="C35" s="132" t="s">
        <v>234</v>
      </c>
      <c r="D35" s="120" t="s">
        <v>272</v>
      </c>
      <c r="E35" s="115" t="s">
        <v>132</v>
      </c>
      <c r="F35" s="116"/>
      <c r="G35" s="114"/>
      <c r="H35" s="117"/>
      <c r="I35"/>
    </row>
    <row r="36" spans="1:9" ht="12" customHeight="1" x14ac:dyDescent="0.2">
      <c r="A36" s="127" t="s">
        <v>185</v>
      </c>
      <c r="B36" s="137">
        <v>79115</v>
      </c>
      <c r="C36" s="122" t="s">
        <v>20</v>
      </c>
      <c r="D36" s="115" t="s">
        <v>269</v>
      </c>
      <c r="E36" s="115" t="s">
        <v>138</v>
      </c>
      <c r="F36" s="119"/>
      <c r="G36" s="118"/>
      <c r="H36" s="117"/>
      <c r="I36"/>
    </row>
    <row r="37" spans="1:9" ht="12" customHeight="1" x14ac:dyDescent="0.2">
      <c r="A37" s="125" t="s">
        <v>186</v>
      </c>
      <c r="B37" s="117">
        <v>79853</v>
      </c>
      <c r="C37" s="132" t="s">
        <v>235</v>
      </c>
      <c r="D37" s="115" t="s">
        <v>273</v>
      </c>
      <c r="E37" s="115" t="s">
        <v>304</v>
      </c>
      <c r="F37" s="116"/>
      <c r="G37" s="114"/>
      <c r="H37" s="117" t="s">
        <v>14</v>
      </c>
      <c r="I37"/>
    </row>
    <row r="38" spans="1:9" ht="12" customHeight="1" x14ac:dyDescent="0.2">
      <c r="A38" s="125" t="s">
        <v>187</v>
      </c>
      <c r="B38" s="117">
        <v>79410</v>
      </c>
      <c r="C38" s="132" t="s">
        <v>236</v>
      </c>
      <c r="D38" s="115" t="s">
        <v>274</v>
      </c>
      <c r="E38" s="115" t="s">
        <v>306</v>
      </c>
      <c r="F38" s="116"/>
      <c r="G38" s="114"/>
      <c r="H38" s="117"/>
      <c r="I38"/>
    </row>
    <row r="39" spans="1:9" ht="12" customHeight="1" x14ac:dyDescent="0.2">
      <c r="A39" s="125" t="s">
        <v>188</v>
      </c>
      <c r="B39" s="117">
        <v>79114</v>
      </c>
      <c r="C39" s="132" t="s">
        <v>20</v>
      </c>
      <c r="D39" s="115" t="s">
        <v>275</v>
      </c>
      <c r="E39" s="115" t="s">
        <v>138</v>
      </c>
      <c r="F39" s="116"/>
      <c r="G39" s="114"/>
      <c r="H39" s="117"/>
      <c r="I39"/>
    </row>
    <row r="40" spans="1:9" ht="12" customHeight="1" x14ac:dyDescent="0.2">
      <c r="A40" s="125" t="s">
        <v>189</v>
      </c>
      <c r="B40" s="117">
        <v>79312</v>
      </c>
      <c r="C40" s="132" t="s">
        <v>138</v>
      </c>
      <c r="D40" s="115" t="s">
        <v>276</v>
      </c>
      <c r="E40" s="115" t="s">
        <v>138</v>
      </c>
      <c r="F40" s="116"/>
      <c r="G40" s="114"/>
      <c r="H40" s="117"/>
      <c r="I40"/>
    </row>
    <row r="41" spans="1:9" ht="12" customHeight="1" x14ac:dyDescent="0.2">
      <c r="A41" s="125" t="s">
        <v>190</v>
      </c>
      <c r="B41" s="117">
        <v>77656</v>
      </c>
      <c r="C41" s="132" t="s">
        <v>131</v>
      </c>
      <c r="D41" s="115" t="s">
        <v>277</v>
      </c>
      <c r="E41" s="115" t="s">
        <v>131</v>
      </c>
      <c r="F41" s="116"/>
      <c r="G41" s="114"/>
      <c r="H41" s="117"/>
      <c r="I41"/>
    </row>
    <row r="42" spans="1:9" ht="12" customHeight="1" x14ac:dyDescent="0.2">
      <c r="A42" s="125" t="s">
        <v>191</v>
      </c>
      <c r="B42" s="117">
        <v>72124</v>
      </c>
      <c r="C42" s="132" t="s">
        <v>237</v>
      </c>
      <c r="D42" s="115" t="s">
        <v>278</v>
      </c>
      <c r="E42" s="115" t="s">
        <v>134</v>
      </c>
      <c r="F42" s="116"/>
      <c r="G42" s="114"/>
      <c r="H42" s="117"/>
      <c r="I42"/>
    </row>
    <row r="43" spans="1:9" ht="12" customHeight="1" x14ac:dyDescent="0.2">
      <c r="A43" s="125" t="s">
        <v>192</v>
      </c>
      <c r="B43" s="117">
        <v>79100</v>
      </c>
      <c r="C43" s="132" t="s">
        <v>20</v>
      </c>
      <c r="D43" s="115" t="s">
        <v>279</v>
      </c>
      <c r="E43" s="115" t="s">
        <v>151</v>
      </c>
      <c r="F43" s="116"/>
      <c r="G43" s="114"/>
      <c r="H43" s="117"/>
      <c r="I43"/>
    </row>
    <row r="44" spans="1:9" ht="12" customHeight="1" x14ac:dyDescent="0.2">
      <c r="A44" s="125" t="s">
        <v>193</v>
      </c>
      <c r="B44" s="117">
        <v>79104</v>
      </c>
      <c r="C44" s="132" t="s">
        <v>20</v>
      </c>
      <c r="D44" s="115" t="s">
        <v>280</v>
      </c>
      <c r="E44" s="115" t="s">
        <v>20</v>
      </c>
      <c r="F44" s="116"/>
      <c r="G44" s="114"/>
      <c r="H44" s="117"/>
      <c r="I44"/>
    </row>
    <row r="45" spans="1:9" ht="12" customHeight="1" x14ac:dyDescent="0.2">
      <c r="A45" s="125" t="s">
        <v>194</v>
      </c>
      <c r="B45" s="117">
        <v>78462</v>
      </c>
      <c r="C45" s="132" t="s">
        <v>134</v>
      </c>
      <c r="D45" s="115" t="s">
        <v>281</v>
      </c>
      <c r="E45" s="115" t="s">
        <v>139</v>
      </c>
      <c r="F45" s="116"/>
      <c r="G45" s="114"/>
      <c r="H45" s="117" t="s">
        <v>14</v>
      </c>
      <c r="I45"/>
    </row>
    <row r="46" spans="1:9" ht="12" customHeight="1" x14ac:dyDescent="0.2">
      <c r="A46" s="125" t="s">
        <v>195</v>
      </c>
      <c r="B46" s="117">
        <v>79100</v>
      </c>
      <c r="C46" s="132" t="s">
        <v>20</v>
      </c>
      <c r="D46" s="115" t="s">
        <v>279</v>
      </c>
      <c r="E46" s="115" t="s">
        <v>151</v>
      </c>
      <c r="F46" s="116"/>
      <c r="G46" s="114"/>
      <c r="H46" s="117"/>
      <c r="I46"/>
    </row>
    <row r="47" spans="1:9" ht="12" customHeight="1" x14ac:dyDescent="0.2">
      <c r="A47" s="125" t="s">
        <v>196</v>
      </c>
      <c r="B47" s="117">
        <v>79415</v>
      </c>
      <c r="C47" s="132" t="s">
        <v>238</v>
      </c>
      <c r="D47" s="115" t="s">
        <v>282</v>
      </c>
      <c r="E47" s="115" t="s">
        <v>143</v>
      </c>
      <c r="F47" s="116"/>
      <c r="G47" s="114"/>
      <c r="H47" s="117"/>
      <c r="I47"/>
    </row>
    <row r="48" spans="1:9" ht="12" customHeight="1" x14ac:dyDescent="0.2">
      <c r="A48" s="125" t="s">
        <v>197</v>
      </c>
      <c r="B48" s="117">
        <v>78315</v>
      </c>
      <c r="C48" s="132" t="s">
        <v>239</v>
      </c>
      <c r="D48" s="115" t="s">
        <v>283</v>
      </c>
      <c r="E48" s="115" t="s">
        <v>239</v>
      </c>
      <c r="F48" s="116"/>
      <c r="G48" s="114"/>
      <c r="H48" s="117"/>
      <c r="I48"/>
    </row>
    <row r="49" spans="1:9" ht="12" customHeight="1" x14ac:dyDescent="0.2">
      <c r="A49" s="125" t="s">
        <v>198</v>
      </c>
      <c r="B49" s="117">
        <v>79862</v>
      </c>
      <c r="C49" s="132" t="s">
        <v>221</v>
      </c>
      <c r="D49" s="115" t="s">
        <v>249</v>
      </c>
      <c r="E49" s="115" t="s">
        <v>132</v>
      </c>
      <c r="F49" s="116"/>
      <c r="G49" s="114"/>
      <c r="H49" s="117" t="s">
        <v>14</v>
      </c>
      <c r="I49"/>
    </row>
    <row r="50" spans="1:9" ht="12" customHeight="1" x14ac:dyDescent="0.2">
      <c r="A50" s="125" t="s">
        <v>199</v>
      </c>
      <c r="B50" s="117">
        <v>76767</v>
      </c>
      <c r="C50" s="132" t="s">
        <v>240</v>
      </c>
      <c r="D50" s="115" t="s">
        <v>284</v>
      </c>
      <c r="E50" s="115" t="s">
        <v>25</v>
      </c>
      <c r="F50" s="116"/>
      <c r="G50" s="114"/>
      <c r="H50" s="117"/>
      <c r="I50"/>
    </row>
    <row r="51" spans="1:9" ht="12" customHeight="1" x14ac:dyDescent="0.2">
      <c r="A51" s="125" t="s">
        <v>200</v>
      </c>
      <c r="B51" s="117">
        <v>79100</v>
      </c>
      <c r="C51" s="132" t="s">
        <v>20</v>
      </c>
      <c r="D51" s="115" t="s">
        <v>285</v>
      </c>
      <c r="E51" s="115" t="s">
        <v>20</v>
      </c>
      <c r="F51" s="116"/>
      <c r="G51" s="114"/>
      <c r="H51" s="117"/>
      <c r="I51"/>
    </row>
    <row r="52" spans="1:9" ht="12" customHeight="1" x14ac:dyDescent="0.2">
      <c r="A52" s="125" t="s">
        <v>201</v>
      </c>
      <c r="B52" s="117">
        <v>79110</v>
      </c>
      <c r="C52" s="132" t="s">
        <v>20</v>
      </c>
      <c r="D52" s="121" t="s">
        <v>286</v>
      </c>
      <c r="E52" s="121" t="s">
        <v>20</v>
      </c>
      <c r="F52" s="116"/>
      <c r="G52" s="114"/>
      <c r="H52" s="117"/>
      <c r="I52"/>
    </row>
    <row r="53" spans="1:9" ht="12" customHeight="1" x14ac:dyDescent="0.2">
      <c r="A53" s="125" t="s">
        <v>202</v>
      </c>
      <c r="B53" s="117">
        <v>78247</v>
      </c>
      <c r="C53" s="132" t="s">
        <v>145</v>
      </c>
      <c r="D53" s="122" t="s">
        <v>287</v>
      </c>
      <c r="E53" s="122" t="s">
        <v>146</v>
      </c>
      <c r="F53" s="116"/>
      <c r="G53" s="114"/>
      <c r="H53" s="117"/>
      <c r="I53"/>
    </row>
    <row r="54" spans="1:9" ht="12" customHeight="1" x14ac:dyDescent="0.2">
      <c r="A54" s="125" t="s">
        <v>203</v>
      </c>
      <c r="B54" s="117">
        <v>68169</v>
      </c>
      <c r="C54" s="132" t="s">
        <v>241</v>
      </c>
      <c r="D54" s="122" t="s">
        <v>288</v>
      </c>
      <c r="E54" s="122" t="s">
        <v>141</v>
      </c>
      <c r="F54" s="116"/>
      <c r="G54" s="114"/>
      <c r="H54" s="117"/>
      <c r="I54"/>
    </row>
    <row r="55" spans="1:9" ht="12" customHeight="1" x14ac:dyDescent="0.2">
      <c r="A55" s="125" t="s">
        <v>204</v>
      </c>
      <c r="B55" s="117">
        <v>76297</v>
      </c>
      <c r="C55" s="132" t="s">
        <v>242</v>
      </c>
      <c r="D55" s="122" t="s">
        <v>289</v>
      </c>
      <c r="E55" s="122" t="s">
        <v>144</v>
      </c>
      <c r="F55" s="116"/>
      <c r="G55" s="114"/>
      <c r="H55" s="117" t="s">
        <v>14</v>
      </c>
      <c r="I55"/>
    </row>
    <row r="56" spans="1:9" ht="12" customHeight="1" x14ac:dyDescent="0.2">
      <c r="A56" s="125" t="s">
        <v>205</v>
      </c>
      <c r="B56" s="117">
        <v>79114</v>
      </c>
      <c r="C56" s="132" t="s">
        <v>20</v>
      </c>
      <c r="D56" s="122" t="s">
        <v>290</v>
      </c>
      <c r="E56" s="122" t="s">
        <v>20</v>
      </c>
      <c r="F56" s="116"/>
      <c r="G56" s="114"/>
      <c r="H56" s="117"/>
      <c r="I56"/>
    </row>
    <row r="57" spans="1:9" ht="12" customHeight="1" x14ac:dyDescent="0.2">
      <c r="A57" s="126" t="s">
        <v>206</v>
      </c>
      <c r="B57" s="138">
        <v>79106</v>
      </c>
      <c r="C57" s="133" t="s">
        <v>20</v>
      </c>
      <c r="D57" s="123" t="s">
        <v>254</v>
      </c>
      <c r="E57" s="123" t="s">
        <v>305</v>
      </c>
      <c r="F57" s="116"/>
      <c r="G57" s="114"/>
      <c r="H57" s="117" t="s">
        <v>14</v>
      </c>
      <c r="I57"/>
    </row>
    <row r="58" spans="1:9" ht="12" customHeight="1" x14ac:dyDescent="0.2">
      <c r="A58" s="125" t="s">
        <v>207</v>
      </c>
      <c r="B58" s="117">
        <v>79541</v>
      </c>
      <c r="C58" s="132" t="s">
        <v>243</v>
      </c>
      <c r="D58" s="122" t="s">
        <v>291</v>
      </c>
      <c r="E58" s="122" t="s">
        <v>142</v>
      </c>
      <c r="F58" s="116"/>
      <c r="G58" s="114"/>
      <c r="H58" s="117"/>
      <c r="I58"/>
    </row>
    <row r="59" spans="1:9" ht="12" customHeight="1" x14ac:dyDescent="0.25">
      <c r="A59" s="128" t="s">
        <v>208</v>
      </c>
      <c r="B59" s="139">
        <v>79117</v>
      </c>
      <c r="C59" s="134" t="s">
        <v>20</v>
      </c>
      <c r="D59" s="129" t="s">
        <v>269</v>
      </c>
      <c r="E59" s="122" t="s">
        <v>138</v>
      </c>
      <c r="F59" s="129"/>
      <c r="G59" s="129"/>
      <c r="H59" s="130"/>
      <c r="I59"/>
    </row>
    <row r="60" spans="1:9" ht="12" customHeight="1" x14ac:dyDescent="0.25">
      <c r="A60" s="128" t="s">
        <v>209</v>
      </c>
      <c r="B60" s="139">
        <v>77955</v>
      </c>
      <c r="C60" s="134" t="s">
        <v>244</v>
      </c>
      <c r="D60" s="129" t="s">
        <v>292</v>
      </c>
      <c r="E60" s="122" t="s">
        <v>137</v>
      </c>
      <c r="F60" s="129"/>
      <c r="G60" s="129"/>
      <c r="H60" s="117" t="s">
        <v>14</v>
      </c>
      <c r="I60"/>
    </row>
    <row r="61" spans="1:9" ht="12" customHeight="1" x14ac:dyDescent="0.25">
      <c r="A61" s="128" t="s">
        <v>210</v>
      </c>
      <c r="B61" s="139">
        <v>79108</v>
      </c>
      <c r="C61" s="134" t="s">
        <v>20</v>
      </c>
      <c r="D61" s="129" t="s">
        <v>290</v>
      </c>
      <c r="E61" s="122" t="s">
        <v>20</v>
      </c>
      <c r="F61" s="129"/>
      <c r="G61" s="129"/>
      <c r="H61" s="130"/>
      <c r="I61"/>
    </row>
    <row r="62" spans="1:9" ht="12" customHeight="1" x14ac:dyDescent="0.25">
      <c r="A62" s="128" t="s">
        <v>211</v>
      </c>
      <c r="B62" s="139">
        <v>78083</v>
      </c>
      <c r="C62" s="134" t="s">
        <v>308</v>
      </c>
      <c r="D62" s="129" t="s">
        <v>256</v>
      </c>
      <c r="E62" s="122" t="s">
        <v>135</v>
      </c>
      <c r="F62" s="129"/>
      <c r="G62" s="129"/>
      <c r="H62" s="117" t="s">
        <v>14</v>
      </c>
      <c r="I62"/>
    </row>
    <row r="63" spans="1:9" ht="12" customHeight="1" x14ac:dyDescent="0.25">
      <c r="A63" s="128" t="s">
        <v>212</v>
      </c>
      <c r="B63" s="139">
        <v>79098</v>
      </c>
      <c r="C63" s="134" t="s">
        <v>20</v>
      </c>
      <c r="D63" s="129" t="s">
        <v>293</v>
      </c>
      <c r="E63" s="122" t="s">
        <v>20</v>
      </c>
      <c r="F63" s="129"/>
      <c r="G63" s="129"/>
      <c r="H63" s="130"/>
      <c r="I63"/>
    </row>
    <row r="64" spans="1:9" ht="12" customHeight="1" x14ac:dyDescent="0.25">
      <c r="A64" s="128" t="s">
        <v>213</v>
      </c>
      <c r="B64" s="139">
        <v>79104</v>
      </c>
      <c r="C64" s="134" t="s">
        <v>20</v>
      </c>
      <c r="D64" s="129" t="s">
        <v>294</v>
      </c>
      <c r="E64" s="122" t="s">
        <v>151</v>
      </c>
      <c r="F64" s="129"/>
      <c r="G64" s="129"/>
      <c r="H64" s="130"/>
      <c r="I64"/>
    </row>
    <row r="65" spans="1:9" ht="12" customHeight="1" x14ac:dyDescent="0.25">
      <c r="A65" s="128" t="s">
        <v>214</v>
      </c>
      <c r="B65" s="139">
        <v>78054</v>
      </c>
      <c r="C65" s="134" t="s">
        <v>135</v>
      </c>
      <c r="D65" s="129" t="s">
        <v>295</v>
      </c>
      <c r="E65" s="122" t="s">
        <v>140</v>
      </c>
      <c r="F65" s="129"/>
      <c r="G65" s="129"/>
      <c r="H65" s="130"/>
      <c r="I65"/>
    </row>
    <row r="66" spans="1:9" ht="12" customHeight="1" x14ac:dyDescent="0.25">
      <c r="A66" s="128" t="s">
        <v>215</v>
      </c>
      <c r="B66" s="139">
        <v>79312</v>
      </c>
      <c r="C66" s="134" t="s">
        <v>138</v>
      </c>
      <c r="D66" s="129" t="s">
        <v>296</v>
      </c>
      <c r="E66" s="122" t="s">
        <v>149</v>
      </c>
      <c r="F66" s="129"/>
      <c r="G66" s="129"/>
      <c r="H66" s="117" t="s">
        <v>14</v>
      </c>
      <c r="I66"/>
    </row>
    <row r="67" spans="1:9" ht="12" customHeight="1" x14ac:dyDescent="0.25">
      <c r="A67" s="128" t="s">
        <v>216</v>
      </c>
      <c r="B67" s="139">
        <v>78628</v>
      </c>
      <c r="C67" s="134" t="s">
        <v>144</v>
      </c>
      <c r="D67" s="129" t="s">
        <v>297</v>
      </c>
      <c r="E67" s="122" t="s">
        <v>144</v>
      </c>
      <c r="F67" s="129"/>
      <c r="G67" s="129"/>
      <c r="H67" s="130"/>
      <c r="I67"/>
    </row>
    <row r="68" spans="1:9" ht="12" customHeight="1" x14ac:dyDescent="0.25">
      <c r="A68" s="128" t="s">
        <v>217</v>
      </c>
      <c r="B68" s="139">
        <v>77709</v>
      </c>
      <c r="C68" s="134" t="s">
        <v>245</v>
      </c>
      <c r="D68" s="129" t="s">
        <v>298</v>
      </c>
      <c r="E68" s="122" t="s">
        <v>131</v>
      </c>
      <c r="F68" s="129"/>
      <c r="G68" s="129"/>
      <c r="H68" s="117" t="s">
        <v>14</v>
      </c>
      <c r="I68"/>
    </row>
    <row r="69" spans="1:9" ht="12" customHeight="1" x14ac:dyDescent="0.25">
      <c r="A69" s="25"/>
      <c r="B69" s="140"/>
      <c r="C69" s="135"/>
      <c r="D69" s="124"/>
      <c r="E69" s="124"/>
      <c r="F69" s="73"/>
      <c r="G69" s="73"/>
      <c r="H69" s="27"/>
      <c r="I69"/>
    </row>
    <row r="70" spans="1:9" ht="12" customHeight="1" x14ac:dyDescent="0.25">
      <c r="A70" s="25"/>
      <c r="B70" s="141"/>
      <c r="C70" s="136"/>
      <c r="D70" s="25"/>
      <c r="E70" s="25"/>
      <c r="F70" s="73"/>
      <c r="G70" s="73"/>
      <c r="H70" s="27"/>
      <c r="I70"/>
    </row>
    <row r="71" spans="1:9" ht="12" customHeight="1" x14ac:dyDescent="0.25">
      <c r="A71" s="25"/>
      <c r="B71" s="141"/>
      <c r="C71" s="136"/>
      <c r="D71" s="25"/>
      <c r="E71" s="25"/>
      <c r="F71" s="73"/>
      <c r="G71" s="73"/>
      <c r="H71" s="27"/>
      <c r="I71"/>
    </row>
    <row r="72" spans="1:9" ht="12" customHeight="1" x14ac:dyDescent="0.25">
      <c r="A72" s="25"/>
      <c r="B72" s="141"/>
      <c r="C72" s="136"/>
      <c r="D72" s="25"/>
      <c r="E72" s="25"/>
      <c r="F72" s="73"/>
      <c r="G72" s="73"/>
      <c r="H72" s="27"/>
      <c r="I72"/>
    </row>
    <row r="73" spans="1:9" ht="12" customHeight="1" x14ac:dyDescent="0.25">
      <c r="A73" s="25"/>
      <c r="B73" s="141"/>
      <c r="C73" s="136"/>
      <c r="D73" s="25"/>
      <c r="E73" s="25"/>
      <c r="F73" s="73"/>
      <c r="G73" s="73"/>
      <c r="H73" s="27"/>
      <c r="I73"/>
    </row>
    <row r="74" spans="1:9" ht="12" customHeight="1" x14ac:dyDescent="0.25">
      <c r="A74" s="25"/>
      <c r="B74" s="141"/>
      <c r="C74" s="136"/>
      <c r="D74" s="25"/>
      <c r="E74" s="25"/>
      <c r="F74" s="73"/>
      <c r="G74" s="73"/>
      <c r="H74" s="27"/>
      <c r="I74"/>
    </row>
    <row r="75" spans="1:9" ht="12" customHeight="1" x14ac:dyDescent="0.25">
      <c r="A75" s="25"/>
      <c r="B75" s="141"/>
      <c r="C75" s="136"/>
      <c r="D75" s="25"/>
      <c r="E75" s="25"/>
      <c r="F75" s="73"/>
      <c r="G75" s="73"/>
      <c r="H75" s="27"/>
      <c r="I75"/>
    </row>
    <row r="76" spans="1:9" ht="12" customHeight="1" x14ac:dyDescent="0.25">
      <c r="A76" s="25"/>
      <c r="B76" s="141"/>
      <c r="C76" s="136"/>
      <c r="D76" s="25"/>
      <c r="E76" s="25"/>
      <c r="F76" s="73"/>
      <c r="G76" s="73"/>
      <c r="H76" s="27"/>
      <c r="I76"/>
    </row>
    <row r="77" spans="1:9" ht="12" customHeight="1" x14ac:dyDescent="0.25">
      <c r="A77" s="25"/>
      <c r="B77" s="141"/>
      <c r="C77" s="136"/>
      <c r="D77" s="25"/>
      <c r="E77" s="25"/>
      <c r="F77" s="73"/>
      <c r="G77" s="73"/>
      <c r="H77" s="27"/>
      <c r="I77"/>
    </row>
    <row r="78" spans="1:9" ht="12" customHeight="1" x14ac:dyDescent="0.25">
      <c r="A78" s="25"/>
      <c r="B78" s="141"/>
      <c r="C78" s="136"/>
      <c r="D78" s="25"/>
      <c r="E78" s="25"/>
      <c r="F78" s="73"/>
      <c r="G78" s="73"/>
      <c r="H78" s="27"/>
      <c r="I78"/>
    </row>
    <row r="79" spans="1:9" ht="12" customHeight="1" x14ac:dyDescent="0.25">
      <c r="A79" s="25"/>
      <c r="B79" s="141"/>
      <c r="C79" s="136"/>
      <c r="D79" s="25"/>
      <c r="E79" s="25"/>
      <c r="F79" s="73"/>
      <c r="G79" s="73"/>
      <c r="H79" s="27"/>
      <c r="I79"/>
    </row>
    <row r="80" spans="1:9" ht="12" customHeight="1" x14ac:dyDescent="0.25">
      <c r="A80" s="25"/>
      <c r="B80" s="141"/>
      <c r="C80" s="136"/>
      <c r="D80" s="25"/>
      <c r="E80" s="25"/>
      <c r="F80" s="73"/>
      <c r="G80" s="73"/>
      <c r="H80" s="27"/>
      <c r="I80"/>
    </row>
    <row r="81" spans="1:9" ht="12" customHeight="1" x14ac:dyDescent="0.25">
      <c r="A81" s="25"/>
      <c r="B81" s="141"/>
      <c r="C81" s="136"/>
      <c r="D81" s="25"/>
      <c r="E81" s="25"/>
      <c r="F81" s="73"/>
      <c r="G81" s="73"/>
      <c r="H81" s="27"/>
      <c r="I81"/>
    </row>
    <row r="82" spans="1:9" ht="12" customHeight="1" x14ac:dyDescent="0.25">
      <c r="A82" s="25"/>
      <c r="B82" s="141"/>
      <c r="C82" s="136"/>
      <c r="D82" s="25"/>
      <c r="E82" s="25"/>
      <c r="F82" s="73"/>
      <c r="G82" s="73"/>
      <c r="H82" s="27"/>
      <c r="I82"/>
    </row>
    <row r="83" spans="1:9" ht="12" customHeight="1" x14ac:dyDescent="0.25">
      <c r="A83" s="25"/>
      <c r="B83" s="141"/>
      <c r="C83" s="136"/>
      <c r="D83" s="25"/>
      <c r="E83" s="25"/>
      <c r="F83" s="73"/>
      <c r="G83" s="73"/>
      <c r="H83" s="27"/>
      <c r="I83"/>
    </row>
    <row r="84" spans="1:9" ht="12" customHeight="1" x14ac:dyDescent="0.25">
      <c r="A84" s="25"/>
      <c r="B84" s="141"/>
      <c r="C84" s="136"/>
      <c r="D84" s="25"/>
      <c r="E84" s="25"/>
      <c r="F84" s="73"/>
      <c r="G84" s="73"/>
      <c r="H84" s="27"/>
      <c r="I84"/>
    </row>
    <row r="85" spans="1:9" ht="12" customHeight="1" x14ac:dyDescent="0.25">
      <c r="A85" s="25"/>
      <c r="B85" s="141"/>
      <c r="C85" s="136"/>
      <c r="D85" s="25"/>
      <c r="E85" s="25"/>
      <c r="F85" s="73"/>
      <c r="G85" s="73"/>
      <c r="H85" s="27"/>
      <c r="I85"/>
    </row>
    <row r="86" spans="1:9" ht="12" customHeight="1" x14ac:dyDescent="0.25">
      <c r="A86" s="25"/>
      <c r="B86" s="141"/>
      <c r="C86" s="136"/>
      <c r="D86" s="25"/>
      <c r="E86" s="25"/>
      <c r="F86" s="73"/>
      <c r="G86" s="73"/>
      <c r="H86" s="27"/>
      <c r="I86"/>
    </row>
    <row r="87" spans="1:9" ht="12" customHeight="1" x14ac:dyDescent="0.25">
      <c r="A87" s="25"/>
      <c r="B87" s="141"/>
      <c r="C87" s="136"/>
      <c r="D87" s="25"/>
      <c r="E87" s="25"/>
      <c r="F87" s="73"/>
      <c r="G87" s="73"/>
      <c r="H87" s="27"/>
      <c r="I87"/>
    </row>
    <row r="88" spans="1:9" ht="12" customHeight="1" x14ac:dyDescent="0.25">
      <c r="A88" s="25"/>
      <c r="B88" s="141"/>
      <c r="C88" s="136"/>
      <c r="D88" s="25"/>
      <c r="E88" s="25"/>
      <c r="F88" s="73"/>
      <c r="G88" s="73"/>
      <c r="H88" s="27"/>
      <c r="I88"/>
    </row>
    <row r="89" spans="1:9" s="16" customFormat="1" ht="12" customHeight="1" x14ac:dyDescent="0.25">
      <c r="A89" s="25"/>
      <c r="B89" s="141"/>
      <c r="C89" s="136"/>
      <c r="D89" s="25"/>
      <c r="E89" s="25"/>
      <c r="F89" s="73"/>
      <c r="G89" s="73"/>
      <c r="H89" s="27"/>
    </row>
    <row r="90" spans="1:9" ht="12" customHeight="1" x14ac:dyDescent="0.25">
      <c r="A90" s="25"/>
      <c r="B90" s="141"/>
      <c r="C90" s="136"/>
      <c r="D90" s="25"/>
      <c r="E90" s="25"/>
      <c r="F90" s="73"/>
      <c r="G90" s="73"/>
      <c r="H90" s="27"/>
      <c r="I90"/>
    </row>
    <row r="91" spans="1:9" ht="12" customHeight="1" x14ac:dyDescent="0.25">
      <c r="A91" s="25"/>
      <c r="B91" s="141"/>
      <c r="C91" s="136"/>
      <c r="D91" s="25"/>
      <c r="E91" s="25"/>
      <c r="F91" s="73"/>
      <c r="G91" s="73"/>
      <c r="H91" s="27"/>
      <c r="I91"/>
    </row>
    <row r="92" spans="1:9" ht="12" customHeight="1" x14ac:dyDescent="0.25">
      <c r="A92" s="25"/>
      <c r="B92" s="141"/>
      <c r="C92" s="136"/>
      <c r="D92" s="25"/>
      <c r="E92" s="25"/>
      <c r="F92" s="73"/>
      <c r="G92" s="73"/>
      <c r="H92" s="27"/>
      <c r="I92"/>
    </row>
    <row r="93" spans="1:9" ht="12" customHeight="1" x14ac:dyDescent="0.25">
      <c r="A93" s="25"/>
      <c r="B93" s="141"/>
      <c r="C93" s="136"/>
      <c r="D93" s="25"/>
      <c r="E93" s="25"/>
      <c r="F93" s="73"/>
      <c r="G93" s="73"/>
      <c r="H93" s="27"/>
      <c r="I93"/>
    </row>
    <row r="94" spans="1:9" ht="12" customHeight="1" x14ac:dyDescent="0.25">
      <c r="A94" s="25"/>
      <c r="B94" s="141"/>
      <c r="C94" s="136"/>
      <c r="D94" s="25"/>
      <c r="E94" s="25"/>
      <c r="F94" s="73"/>
      <c r="G94" s="73"/>
      <c r="H94" s="27"/>
      <c r="I94"/>
    </row>
    <row r="95" spans="1:9" ht="12" customHeight="1" x14ac:dyDescent="0.25">
      <c r="A95" s="25"/>
      <c r="B95" s="141"/>
      <c r="C95" s="136"/>
      <c r="D95" s="25"/>
      <c r="E95" s="25"/>
      <c r="F95" s="73"/>
      <c r="G95" s="73"/>
      <c r="H95" s="27"/>
      <c r="I95"/>
    </row>
    <row r="96" spans="1:9" ht="12" customHeight="1" x14ac:dyDescent="0.25">
      <c r="A96" s="25"/>
      <c r="B96" s="141"/>
      <c r="C96" s="136"/>
      <c r="D96" s="25"/>
      <c r="E96" s="25"/>
      <c r="F96" s="73"/>
      <c r="G96" s="73"/>
      <c r="H96" s="27"/>
      <c r="I96"/>
    </row>
    <row r="97" spans="1:9" ht="12" customHeight="1" x14ac:dyDescent="0.25">
      <c r="A97" s="25"/>
      <c r="B97" s="141"/>
      <c r="C97" s="136"/>
      <c r="D97" s="25"/>
      <c r="E97" s="25"/>
      <c r="F97" s="73"/>
      <c r="G97" s="73"/>
      <c r="H97" s="27"/>
      <c r="I97"/>
    </row>
    <row r="98" spans="1:9" ht="12" customHeight="1" x14ac:dyDescent="0.25">
      <c r="A98" s="25"/>
      <c r="B98" s="141"/>
      <c r="C98" s="136"/>
      <c r="D98" s="25"/>
      <c r="E98" s="25"/>
      <c r="F98" s="73"/>
      <c r="G98" s="73"/>
      <c r="H98" s="27"/>
      <c r="I98"/>
    </row>
    <row r="99" spans="1:9" ht="12" customHeight="1" x14ac:dyDescent="0.25">
      <c r="A99" s="25"/>
      <c r="B99" s="141"/>
      <c r="C99" s="136"/>
      <c r="D99" s="25"/>
      <c r="E99" s="25"/>
      <c r="F99" s="73"/>
      <c r="G99" s="73"/>
      <c r="H99" s="27"/>
      <c r="I99"/>
    </row>
    <row r="100" spans="1:9" ht="12" customHeight="1" x14ac:dyDescent="0.25">
      <c r="A100" s="25"/>
      <c r="B100" s="141"/>
      <c r="C100" s="136"/>
      <c r="D100" s="25"/>
      <c r="E100" s="25"/>
      <c r="F100" s="73"/>
      <c r="G100" s="73"/>
      <c r="H100" s="27"/>
      <c r="I100"/>
    </row>
    <row r="101" spans="1:9" ht="12" customHeight="1" x14ac:dyDescent="0.25">
      <c r="A101" s="25"/>
      <c r="B101" s="141"/>
      <c r="C101" s="136"/>
      <c r="D101" s="25"/>
      <c r="E101" s="25"/>
      <c r="F101" s="73"/>
      <c r="G101" s="73"/>
      <c r="H101" s="27"/>
      <c r="I101"/>
    </row>
    <row r="102" spans="1:9" ht="12" customHeight="1" x14ac:dyDescent="0.25">
      <c r="A102" s="25"/>
      <c r="B102" s="141"/>
      <c r="C102" s="136"/>
      <c r="D102" s="25"/>
      <c r="E102" s="25"/>
      <c r="F102" s="73"/>
      <c r="G102" s="73"/>
      <c r="H102" s="27"/>
      <c r="I102"/>
    </row>
    <row r="103" spans="1:9" ht="12" customHeight="1" x14ac:dyDescent="0.25">
      <c r="A103" s="25"/>
      <c r="B103" s="141"/>
      <c r="C103" s="136"/>
      <c r="D103" s="25"/>
      <c r="E103" s="25"/>
      <c r="F103" s="73"/>
      <c r="G103" s="73"/>
      <c r="H103" s="27"/>
    </row>
    <row r="104" spans="1:9" ht="12" customHeight="1" x14ac:dyDescent="0.25">
      <c r="A104" s="25"/>
      <c r="B104" s="141"/>
      <c r="C104" s="136"/>
      <c r="D104" s="25"/>
      <c r="E104" s="25"/>
      <c r="F104" s="73"/>
      <c r="G104" s="73"/>
      <c r="H104" s="27"/>
    </row>
    <row r="105" spans="1:9" ht="12" customHeight="1" x14ac:dyDescent="0.25">
      <c r="A105" s="25"/>
      <c r="B105" s="141"/>
      <c r="C105" s="136"/>
      <c r="D105" s="25"/>
      <c r="E105" s="25"/>
      <c r="F105" s="73"/>
      <c r="G105" s="73"/>
      <c r="H105" s="27"/>
    </row>
    <row r="106" spans="1:9" ht="12" customHeight="1" x14ac:dyDescent="0.25">
      <c r="A106" s="25"/>
      <c r="B106" s="141"/>
      <c r="C106" s="136"/>
      <c r="D106" s="25"/>
      <c r="E106" s="25"/>
      <c r="F106" s="73"/>
      <c r="G106" s="73"/>
      <c r="H106" s="27"/>
    </row>
    <row r="107" spans="1:9" ht="12" customHeight="1" x14ac:dyDescent="0.25">
      <c r="A107" s="25"/>
      <c r="B107" s="141"/>
      <c r="C107" s="136"/>
      <c r="D107" s="25"/>
      <c r="E107" s="25"/>
      <c r="F107" s="73"/>
      <c r="G107" s="73"/>
      <c r="H107" s="27"/>
    </row>
    <row r="108" spans="1:9" ht="12" customHeight="1" x14ac:dyDescent="0.25">
      <c r="A108" s="25"/>
      <c r="B108" s="141"/>
      <c r="C108" s="136"/>
      <c r="D108" s="25"/>
      <c r="E108" s="25"/>
      <c r="F108" s="73"/>
      <c r="G108" s="73"/>
      <c r="H108" s="27"/>
    </row>
    <row r="109" spans="1:9" ht="12" customHeight="1" x14ac:dyDescent="0.25">
      <c r="A109" s="25"/>
      <c r="B109" s="141"/>
      <c r="C109" s="136"/>
      <c r="D109" s="25"/>
      <c r="E109" s="25"/>
      <c r="F109" s="73"/>
      <c r="G109" s="73"/>
      <c r="H109" s="27"/>
    </row>
    <row r="110" spans="1:9" ht="12" customHeight="1" x14ac:dyDescent="0.25">
      <c r="A110" s="25"/>
      <c r="B110" s="141"/>
      <c r="C110" s="136"/>
      <c r="D110" s="25"/>
      <c r="E110" s="25"/>
      <c r="F110" s="73"/>
      <c r="G110" s="73"/>
      <c r="H110" s="27"/>
    </row>
    <row r="111" spans="1:9" ht="12" customHeight="1" x14ac:dyDescent="0.25">
      <c r="A111" s="25"/>
      <c r="B111" s="141"/>
      <c r="C111" s="136"/>
      <c r="D111" s="25"/>
      <c r="E111" s="25"/>
      <c r="F111" s="73"/>
      <c r="G111" s="73"/>
      <c r="H111" s="27"/>
    </row>
    <row r="112" spans="1:9" ht="12" customHeight="1" x14ac:dyDescent="0.25">
      <c r="A112" s="25"/>
      <c r="B112" s="141"/>
      <c r="C112" s="136"/>
      <c r="D112" s="25"/>
      <c r="E112" s="25"/>
      <c r="F112" s="73"/>
      <c r="G112" s="73"/>
      <c r="H112" s="27"/>
    </row>
    <row r="113" spans="1:8" ht="12" customHeight="1" x14ac:dyDescent="0.25">
      <c r="A113" s="25"/>
      <c r="B113" s="141"/>
      <c r="C113" s="136"/>
      <c r="D113" s="25"/>
      <c r="E113" s="25"/>
      <c r="F113" s="73"/>
      <c r="G113" s="73"/>
      <c r="H113" s="27"/>
    </row>
    <row r="114" spans="1:8" ht="12" customHeight="1" x14ac:dyDescent="0.25">
      <c r="A114" s="25"/>
      <c r="B114" s="141"/>
      <c r="C114" s="136"/>
      <c r="D114" s="25"/>
      <c r="E114" s="25"/>
      <c r="F114" s="73"/>
      <c r="G114" s="73"/>
      <c r="H114" s="27"/>
    </row>
    <row r="115" spans="1:8" ht="12" customHeight="1" x14ac:dyDescent="0.25">
      <c r="A115" s="25"/>
      <c r="B115" s="141"/>
      <c r="C115" s="136"/>
      <c r="D115" s="25"/>
      <c r="E115" s="25"/>
      <c r="F115" s="73"/>
      <c r="G115" s="73"/>
      <c r="H115" s="27"/>
    </row>
    <row r="116" spans="1:8" ht="12" customHeight="1" x14ac:dyDescent="0.25">
      <c r="A116" s="25"/>
      <c r="B116" s="141"/>
      <c r="C116" s="136"/>
      <c r="D116" s="25"/>
      <c r="E116" s="25"/>
      <c r="F116" s="73"/>
      <c r="G116" s="73"/>
      <c r="H116" s="27"/>
    </row>
    <row r="117" spans="1:8" ht="12" customHeight="1" x14ac:dyDescent="0.25">
      <c r="A117" s="25"/>
      <c r="B117" s="141"/>
      <c r="C117" s="136"/>
      <c r="D117" s="25"/>
      <c r="E117" s="25"/>
      <c r="F117" s="73"/>
      <c r="G117" s="73"/>
      <c r="H117" s="27"/>
    </row>
    <row r="118" spans="1:8" ht="12" customHeight="1" x14ac:dyDescent="0.25">
      <c r="A118" s="25"/>
      <c r="B118" s="141"/>
      <c r="C118" s="136"/>
      <c r="D118" s="25"/>
      <c r="E118" s="25"/>
      <c r="F118" s="73"/>
      <c r="G118" s="73"/>
      <c r="H118" s="27"/>
    </row>
    <row r="119" spans="1:8" ht="12" customHeight="1" x14ac:dyDescent="0.25">
      <c r="A119" s="25"/>
      <c r="B119" s="141"/>
      <c r="C119" s="136"/>
      <c r="D119" s="25"/>
      <c r="E119" s="25"/>
      <c r="F119" s="73"/>
      <c r="G119" s="73"/>
      <c r="H119" s="27"/>
    </row>
    <row r="120" spans="1:8" ht="12" customHeight="1" x14ac:dyDescent="0.25">
      <c r="A120" s="25"/>
      <c r="B120" s="141"/>
      <c r="C120" s="136"/>
      <c r="D120" s="25"/>
      <c r="E120" s="25"/>
      <c r="F120" s="73"/>
      <c r="G120" s="73"/>
      <c r="H120" s="27"/>
    </row>
    <row r="121" spans="1:8" ht="12" customHeight="1" x14ac:dyDescent="0.25">
      <c r="A121" s="25"/>
      <c r="B121" s="141"/>
      <c r="C121" s="136"/>
      <c r="D121" s="25"/>
      <c r="E121" s="25"/>
      <c r="F121" s="73"/>
      <c r="G121" s="73"/>
      <c r="H121" s="27"/>
    </row>
    <row r="122" spans="1:8" ht="12" customHeight="1" x14ac:dyDescent="0.25">
      <c r="A122" s="25"/>
      <c r="B122" s="141"/>
      <c r="C122" s="136"/>
      <c r="D122" s="25"/>
      <c r="E122" s="25"/>
      <c r="F122" s="73"/>
      <c r="G122" s="73"/>
      <c r="H122" s="27"/>
    </row>
    <row r="123" spans="1:8" ht="12" customHeight="1" x14ac:dyDescent="0.25">
      <c r="A123" s="25"/>
      <c r="B123" s="141"/>
      <c r="C123" s="136"/>
      <c r="D123" s="25"/>
      <c r="E123" s="25"/>
      <c r="F123" s="73"/>
      <c r="G123" s="73"/>
      <c r="H123" s="27"/>
    </row>
    <row r="124" spans="1:8" ht="12" customHeight="1" x14ac:dyDescent="0.25">
      <c r="A124" s="25"/>
      <c r="B124" s="141"/>
      <c r="C124" s="136"/>
      <c r="D124" s="25"/>
      <c r="E124" s="25"/>
      <c r="F124" s="73"/>
      <c r="G124" s="73"/>
      <c r="H124" s="27"/>
    </row>
    <row r="125" spans="1:8" ht="12" customHeight="1" x14ac:dyDescent="0.25">
      <c r="A125" s="25"/>
      <c r="B125" s="141"/>
      <c r="C125" s="136"/>
      <c r="D125" s="25"/>
      <c r="E125" s="25"/>
      <c r="F125" s="73"/>
      <c r="G125" s="73"/>
      <c r="H125" s="27"/>
    </row>
    <row r="126" spans="1:8" ht="12" customHeight="1" x14ac:dyDescent="0.25">
      <c r="A126" s="25"/>
      <c r="B126" s="141"/>
      <c r="C126" s="136"/>
      <c r="D126" s="25"/>
      <c r="E126" s="25"/>
      <c r="F126" s="73"/>
      <c r="G126" s="73"/>
      <c r="H126" s="27"/>
    </row>
    <row r="127" spans="1:8" ht="12" customHeight="1" x14ac:dyDescent="0.25">
      <c r="A127" s="25"/>
      <c r="B127" s="141"/>
      <c r="C127" s="136"/>
      <c r="D127" s="25"/>
      <c r="E127" s="25"/>
      <c r="F127" s="73"/>
      <c r="G127" s="73"/>
      <c r="H127" s="27"/>
    </row>
    <row r="128" spans="1:8" ht="12" customHeight="1" x14ac:dyDescent="0.25">
      <c r="A128" s="25"/>
      <c r="B128" s="141"/>
      <c r="C128" s="136"/>
      <c r="D128" s="25"/>
      <c r="E128" s="25"/>
      <c r="F128" s="73"/>
      <c r="G128" s="73"/>
      <c r="H128" s="27"/>
    </row>
    <row r="129" spans="1:8" ht="12" customHeight="1" x14ac:dyDescent="0.25">
      <c r="A129" s="25"/>
      <c r="B129" s="141"/>
      <c r="C129" s="136"/>
      <c r="D129" s="25"/>
      <c r="E129" s="25"/>
      <c r="F129" s="73"/>
      <c r="G129" s="73"/>
      <c r="H129" s="27"/>
    </row>
    <row r="130" spans="1:8" ht="12" customHeight="1" x14ac:dyDescent="0.25">
      <c r="A130" s="25"/>
      <c r="B130" s="141"/>
      <c r="C130" s="136"/>
      <c r="D130" s="25"/>
      <c r="E130" s="25"/>
      <c r="F130" s="73"/>
      <c r="G130" s="73"/>
      <c r="H130" s="27"/>
    </row>
    <row r="131" spans="1:8" ht="12" customHeight="1" x14ac:dyDescent="0.25">
      <c r="A131" s="25"/>
      <c r="B131" s="141"/>
      <c r="C131" s="136"/>
      <c r="D131" s="25"/>
      <c r="E131" s="25"/>
      <c r="F131" s="73"/>
      <c r="G131" s="73"/>
      <c r="H131" s="27"/>
    </row>
    <row r="132" spans="1:8" ht="12" customHeight="1" x14ac:dyDescent="0.25">
      <c r="A132" s="25"/>
      <c r="B132" s="141"/>
      <c r="C132" s="136"/>
      <c r="D132" s="25"/>
      <c r="E132" s="25"/>
      <c r="F132" s="73"/>
      <c r="G132" s="73"/>
      <c r="H132" s="27"/>
    </row>
    <row r="133" spans="1:8" ht="12" customHeight="1" x14ac:dyDescent="0.25">
      <c r="A133" s="25"/>
      <c r="B133" s="141"/>
      <c r="C133" s="136"/>
      <c r="D133" s="25"/>
      <c r="E133" s="25"/>
      <c r="F133" s="73"/>
      <c r="G133" s="73"/>
      <c r="H133" s="27"/>
    </row>
    <row r="134" spans="1:8" ht="12" customHeight="1" x14ac:dyDescent="0.25">
      <c r="A134" s="25"/>
      <c r="B134" s="141"/>
      <c r="C134" s="136"/>
      <c r="D134" s="25"/>
      <c r="E134" s="25"/>
      <c r="F134" s="73"/>
      <c r="G134" s="73"/>
      <c r="H134" s="27"/>
    </row>
    <row r="135" spans="1:8" ht="12" customHeight="1" x14ac:dyDescent="0.25">
      <c r="A135" s="25"/>
      <c r="B135" s="141"/>
      <c r="C135" s="136"/>
      <c r="D135" s="25"/>
      <c r="E135" s="25"/>
      <c r="F135" s="73"/>
      <c r="G135" s="73"/>
      <c r="H135" s="27"/>
    </row>
    <row r="136" spans="1:8" ht="12" customHeight="1" x14ac:dyDescent="0.25">
      <c r="A136" s="25"/>
      <c r="B136" s="141"/>
      <c r="C136" s="136"/>
      <c r="D136" s="25"/>
      <c r="E136" s="25"/>
      <c r="F136" s="73"/>
      <c r="G136" s="73"/>
      <c r="H136" s="27"/>
    </row>
    <row r="137" spans="1:8" ht="12" customHeight="1" x14ac:dyDescent="0.25">
      <c r="A137" s="25"/>
      <c r="B137" s="141"/>
      <c r="C137" s="136"/>
      <c r="D137" s="25"/>
      <c r="E137" s="25"/>
      <c r="F137" s="73"/>
      <c r="G137" s="73"/>
      <c r="H137" s="27"/>
    </row>
    <row r="138" spans="1:8" ht="12" customHeight="1" x14ac:dyDescent="0.25">
      <c r="A138" s="25"/>
      <c r="B138" s="141"/>
      <c r="C138" s="136"/>
      <c r="D138" s="25"/>
      <c r="E138" s="25"/>
      <c r="F138" s="73"/>
      <c r="G138" s="73"/>
      <c r="H138" s="27"/>
    </row>
    <row r="139" spans="1:8" ht="12" customHeight="1" x14ac:dyDescent="0.25">
      <c r="A139" s="25"/>
      <c r="B139" s="141"/>
      <c r="C139" s="136"/>
      <c r="D139" s="25"/>
      <c r="E139" s="25"/>
      <c r="F139" s="73"/>
      <c r="G139" s="73"/>
      <c r="H139" s="27"/>
    </row>
    <row r="140" spans="1:8" ht="12" customHeight="1" x14ac:dyDescent="0.25">
      <c r="A140" s="25"/>
      <c r="B140" s="141"/>
      <c r="C140" s="136"/>
      <c r="D140" s="25"/>
      <c r="E140" s="25"/>
      <c r="F140" s="73"/>
      <c r="G140" s="73"/>
      <c r="H140" s="27"/>
    </row>
    <row r="141" spans="1:8" ht="12" customHeight="1" x14ac:dyDescent="0.25">
      <c r="A141" s="25"/>
      <c r="B141" s="141"/>
      <c r="C141" s="136"/>
      <c r="D141" s="25"/>
      <c r="E141" s="25"/>
      <c r="F141" s="73"/>
      <c r="G141" s="73"/>
      <c r="H141" s="27"/>
    </row>
    <row r="142" spans="1:8" ht="12" customHeight="1" x14ac:dyDescent="0.25">
      <c r="A142" s="25"/>
      <c r="B142" s="141"/>
      <c r="C142" s="136"/>
      <c r="D142" s="25"/>
      <c r="E142" s="25"/>
      <c r="F142" s="73"/>
      <c r="G142" s="73"/>
      <c r="H142" s="27"/>
    </row>
    <row r="143" spans="1:8" ht="12" customHeight="1" x14ac:dyDescent="0.25">
      <c r="A143" s="25"/>
      <c r="B143" s="141"/>
      <c r="C143" s="136"/>
      <c r="D143" s="25"/>
      <c r="E143" s="25"/>
      <c r="F143" s="73"/>
      <c r="G143" s="73"/>
      <c r="H143" s="27"/>
    </row>
    <row r="144" spans="1:8" ht="12" customHeight="1" x14ac:dyDescent="0.25">
      <c r="A144" s="25"/>
      <c r="B144" s="141"/>
      <c r="C144" s="136"/>
      <c r="D144" s="25"/>
      <c r="E144" s="25"/>
      <c r="F144" s="73"/>
      <c r="G144" s="73"/>
      <c r="H144" s="27"/>
    </row>
    <row r="145" spans="1:8" ht="12" customHeight="1" x14ac:dyDescent="0.25">
      <c r="A145" s="25"/>
      <c r="B145" s="141"/>
      <c r="C145" s="136"/>
      <c r="D145" s="25"/>
      <c r="E145" s="25"/>
      <c r="F145" s="73"/>
      <c r="G145" s="73"/>
      <c r="H145" s="27"/>
    </row>
    <row r="146" spans="1:8" ht="12" customHeight="1" x14ac:dyDescent="0.25">
      <c r="A146" s="25"/>
      <c r="B146" s="141"/>
      <c r="C146" s="136"/>
      <c r="D146" s="25"/>
      <c r="E146" s="25"/>
      <c r="F146" s="73"/>
      <c r="G146" s="73"/>
      <c r="H146" s="27"/>
    </row>
    <row r="147" spans="1:8" ht="12" customHeight="1" x14ac:dyDescent="0.25">
      <c r="A147" s="25"/>
      <c r="B147" s="141"/>
      <c r="C147" s="136"/>
      <c r="D147" s="25"/>
      <c r="E147" s="25"/>
      <c r="F147" s="73"/>
      <c r="G147" s="73"/>
      <c r="H147" s="27"/>
    </row>
    <row r="148" spans="1:8" ht="12" customHeight="1" x14ac:dyDescent="0.25">
      <c r="A148" s="25"/>
      <c r="B148" s="141"/>
      <c r="C148" s="136"/>
      <c r="D148" s="25"/>
      <c r="E148" s="25"/>
      <c r="F148" s="73"/>
      <c r="G148" s="73"/>
      <c r="H148" s="27"/>
    </row>
    <row r="149" spans="1:8" ht="12" customHeight="1" x14ac:dyDescent="0.25">
      <c r="A149" s="25"/>
      <c r="B149" s="141"/>
      <c r="C149" s="136"/>
      <c r="D149" s="25"/>
      <c r="E149" s="25"/>
      <c r="F149" s="73"/>
      <c r="G149" s="73"/>
      <c r="H149" s="27"/>
    </row>
    <row r="150" spans="1:8" ht="12" customHeight="1" x14ac:dyDescent="0.25">
      <c r="A150" s="25"/>
      <c r="B150" s="141"/>
      <c r="C150" s="136"/>
      <c r="D150" s="25"/>
      <c r="E150" s="25"/>
      <c r="F150" s="73"/>
      <c r="G150" s="73"/>
      <c r="H150" s="27"/>
    </row>
    <row r="151" spans="1:8" ht="12" customHeight="1" x14ac:dyDescent="0.25">
      <c r="A151" s="25"/>
      <c r="B151" s="141"/>
      <c r="C151" s="136"/>
      <c r="D151" s="25"/>
      <c r="E151" s="25"/>
      <c r="F151" s="73"/>
      <c r="G151" s="73"/>
      <c r="H151" s="27"/>
    </row>
    <row r="152" spans="1:8" ht="12" customHeight="1" x14ac:dyDescent="0.25">
      <c r="A152" s="25"/>
      <c r="B152" s="141"/>
      <c r="C152" s="136"/>
      <c r="D152" s="25"/>
      <c r="E152" s="25"/>
      <c r="F152" s="73"/>
      <c r="G152" s="73"/>
      <c r="H152" s="27"/>
    </row>
    <row r="153" spans="1:8" ht="12" customHeight="1" x14ac:dyDescent="0.25">
      <c r="A153" s="25"/>
      <c r="B153" s="141"/>
      <c r="C153" s="136"/>
      <c r="D153" s="25"/>
      <c r="E153" s="25"/>
      <c r="F153" s="73"/>
      <c r="G153" s="73"/>
      <c r="H153" s="27"/>
    </row>
    <row r="154" spans="1:8" ht="12" customHeight="1" x14ac:dyDescent="0.25">
      <c r="A154" s="25"/>
      <c r="B154" s="141"/>
      <c r="C154" s="136"/>
      <c r="D154" s="25"/>
      <c r="E154" s="25"/>
      <c r="F154" s="73"/>
      <c r="G154" s="73"/>
      <c r="H154" s="27"/>
    </row>
    <row r="155" spans="1:8" ht="12" customHeight="1" x14ac:dyDescent="0.25">
      <c r="A155" s="25"/>
      <c r="B155" s="141"/>
      <c r="C155" s="136"/>
      <c r="D155" s="25"/>
      <c r="E155" s="25"/>
      <c r="F155" s="73"/>
      <c r="G155" s="73"/>
      <c r="H155" s="27"/>
    </row>
    <row r="156" spans="1:8" ht="12" customHeight="1" x14ac:dyDescent="0.25">
      <c r="A156" s="25"/>
      <c r="B156" s="141"/>
      <c r="C156" s="136"/>
      <c r="D156" s="25"/>
      <c r="E156" s="25"/>
      <c r="F156" s="73"/>
      <c r="G156" s="73"/>
      <c r="H156" s="27"/>
    </row>
    <row r="157" spans="1:8" ht="12" customHeight="1" x14ac:dyDescent="0.25">
      <c r="A157" s="25"/>
      <c r="B157" s="141"/>
      <c r="C157" s="136"/>
      <c r="D157" s="25"/>
      <c r="E157" s="25"/>
      <c r="F157" s="73"/>
      <c r="G157" s="73"/>
      <c r="H157" s="27"/>
    </row>
    <row r="158" spans="1:8" ht="12" customHeight="1" x14ac:dyDescent="0.25">
      <c r="A158" s="25"/>
      <c r="B158" s="141"/>
      <c r="C158" s="136"/>
      <c r="D158" s="25"/>
      <c r="E158" s="25"/>
      <c r="F158" s="73"/>
      <c r="G158" s="73"/>
      <c r="H158" s="27"/>
    </row>
    <row r="159" spans="1:8" ht="12" customHeight="1" x14ac:dyDescent="0.25">
      <c r="A159" s="25"/>
      <c r="B159" s="141"/>
      <c r="C159" s="136"/>
      <c r="D159" s="25"/>
      <c r="E159" s="25"/>
      <c r="F159" s="73"/>
      <c r="G159" s="73"/>
      <c r="H159" s="27"/>
    </row>
    <row r="160" spans="1:8" ht="12" customHeight="1" x14ac:dyDescent="0.25">
      <c r="A160" s="25"/>
      <c r="B160" s="141"/>
      <c r="C160" s="136"/>
      <c r="D160" s="25"/>
      <c r="E160" s="25"/>
      <c r="F160" s="73"/>
      <c r="G160" s="73"/>
      <c r="H160" s="27"/>
    </row>
    <row r="161" spans="1:8" ht="12" customHeight="1" x14ac:dyDescent="0.25">
      <c r="A161" s="25"/>
      <c r="B161" s="141"/>
      <c r="C161" s="136"/>
      <c r="D161" s="25"/>
      <c r="E161" s="25"/>
      <c r="F161" s="73"/>
      <c r="G161" s="73"/>
      <c r="H161" s="27"/>
    </row>
    <row r="162" spans="1:8" ht="12" customHeight="1" x14ac:dyDescent="0.25">
      <c r="A162" s="25"/>
      <c r="B162" s="141"/>
      <c r="C162" s="136"/>
      <c r="D162" s="25"/>
      <c r="E162" s="25"/>
      <c r="F162" s="73"/>
      <c r="G162" s="73"/>
      <c r="H162" s="27"/>
    </row>
    <row r="163" spans="1:8" ht="12" customHeight="1" x14ac:dyDescent="0.25">
      <c r="A163" s="25"/>
      <c r="B163" s="141"/>
      <c r="C163" s="136"/>
      <c r="D163" s="25"/>
      <c r="E163" s="25"/>
      <c r="F163" s="73"/>
      <c r="G163" s="73"/>
      <c r="H163" s="27"/>
    </row>
    <row r="164" spans="1:8" ht="12" customHeight="1" x14ac:dyDescent="0.25">
      <c r="A164" s="25"/>
      <c r="B164" s="141"/>
      <c r="C164" s="136"/>
      <c r="D164" s="25"/>
      <c r="E164" s="25"/>
      <c r="F164" s="73"/>
      <c r="G164" s="73"/>
      <c r="H164" s="27"/>
    </row>
    <row r="165" spans="1:8" ht="12" customHeight="1" x14ac:dyDescent="0.25">
      <c r="A165" s="25"/>
      <c r="B165" s="141"/>
      <c r="C165" s="136"/>
      <c r="D165" s="25"/>
      <c r="E165" s="25"/>
      <c r="F165" s="73"/>
      <c r="G165" s="73"/>
      <c r="H165" s="27"/>
    </row>
    <row r="166" spans="1:8" ht="12" customHeight="1" x14ac:dyDescent="0.25">
      <c r="A166" s="25"/>
      <c r="B166" s="141"/>
      <c r="C166" s="136"/>
      <c r="D166" s="25"/>
      <c r="E166" s="25"/>
      <c r="F166" s="73"/>
      <c r="G166" s="73"/>
      <c r="H166" s="27"/>
    </row>
    <row r="167" spans="1:8" ht="12" customHeight="1" x14ac:dyDescent="0.25">
      <c r="A167" s="25"/>
      <c r="B167" s="141"/>
      <c r="C167" s="136"/>
      <c r="D167" s="25"/>
      <c r="E167" s="25"/>
      <c r="F167" s="73"/>
      <c r="G167" s="73"/>
      <c r="H167" s="27"/>
    </row>
    <row r="168" spans="1:8" ht="12" customHeight="1" x14ac:dyDescent="0.25">
      <c r="A168" s="25"/>
      <c r="B168" s="141"/>
      <c r="C168" s="136"/>
      <c r="D168" s="25"/>
      <c r="E168" s="25"/>
      <c r="F168" s="73"/>
      <c r="G168" s="73"/>
      <c r="H168" s="27"/>
    </row>
    <row r="169" spans="1:8" ht="12" customHeight="1" x14ac:dyDescent="0.25">
      <c r="A169" s="25"/>
      <c r="B169" s="141"/>
      <c r="C169" s="136"/>
      <c r="D169" s="25"/>
      <c r="E169" s="25"/>
      <c r="F169" s="73"/>
      <c r="G169" s="73"/>
      <c r="H169" s="27"/>
    </row>
    <row r="170" spans="1:8" ht="12" customHeight="1" x14ac:dyDescent="0.25">
      <c r="A170" s="25"/>
      <c r="B170" s="141"/>
      <c r="C170" s="136"/>
      <c r="D170" s="25"/>
      <c r="E170" s="25"/>
      <c r="F170" s="73"/>
      <c r="G170" s="73"/>
      <c r="H170" s="27"/>
    </row>
    <row r="171" spans="1:8" ht="12" customHeight="1" x14ac:dyDescent="0.25">
      <c r="A171" s="25"/>
      <c r="B171" s="141"/>
      <c r="C171" s="136"/>
      <c r="D171" s="25"/>
      <c r="E171" s="25"/>
      <c r="F171" s="73"/>
      <c r="G171" s="73"/>
      <c r="H171" s="27"/>
    </row>
    <row r="172" spans="1:8" ht="12" customHeight="1" x14ac:dyDescent="0.25">
      <c r="A172" s="25"/>
      <c r="B172" s="141"/>
      <c r="C172" s="136"/>
      <c r="D172" s="25"/>
      <c r="E172" s="25"/>
      <c r="F172" s="73"/>
      <c r="G172" s="73"/>
      <c r="H172" s="27"/>
    </row>
    <row r="173" spans="1:8" ht="12" customHeight="1" x14ac:dyDescent="0.25">
      <c r="A173" s="25"/>
      <c r="B173" s="141"/>
      <c r="C173" s="136"/>
      <c r="D173" s="25"/>
      <c r="E173" s="25"/>
      <c r="F173" s="73"/>
      <c r="G173" s="73"/>
      <c r="H173" s="27"/>
    </row>
    <row r="174" spans="1:8" ht="12" customHeight="1" x14ac:dyDescent="0.25">
      <c r="A174" s="25"/>
      <c r="B174" s="141"/>
      <c r="C174" s="136"/>
      <c r="D174" s="25"/>
      <c r="E174" s="25"/>
      <c r="F174" s="73"/>
      <c r="G174" s="73"/>
      <c r="H174" s="27"/>
    </row>
    <row r="175" spans="1:8" ht="12" customHeight="1" x14ac:dyDescent="0.25">
      <c r="A175" s="25"/>
      <c r="B175" s="141"/>
      <c r="C175" s="136"/>
      <c r="D175" s="25"/>
      <c r="E175" s="25"/>
      <c r="F175" s="73"/>
      <c r="G175" s="73"/>
      <c r="H175" s="27"/>
    </row>
    <row r="176" spans="1:8" ht="12" customHeight="1" x14ac:dyDescent="0.25">
      <c r="A176" s="25"/>
      <c r="B176" s="141"/>
      <c r="C176" s="136"/>
      <c r="D176" s="25"/>
      <c r="E176" s="25"/>
      <c r="F176" s="73"/>
      <c r="G176" s="73"/>
      <c r="H176" s="27"/>
    </row>
    <row r="177" spans="1:8" ht="12" customHeight="1" x14ac:dyDescent="0.25">
      <c r="A177" s="25"/>
      <c r="B177" s="141"/>
      <c r="C177" s="136"/>
      <c r="D177" s="25"/>
      <c r="E177" s="25"/>
      <c r="F177" s="73"/>
      <c r="G177" s="73"/>
      <c r="H177" s="27"/>
    </row>
    <row r="178" spans="1:8" ht="12" customHeight="1" x14ac:dyDescent="0.25">
      <c r="A178" s="25"/>
      <c r="B178" s="141"/>
      <c r="C178" s="136"/>
      <c r="D178" s="25"/>
      <c r="E178" s="25"/>
      <c r="F178" s="73"/>
      <c r="G178" s="73"/>
      <c r="H178" s="27"/>
    </row>
    <row r="179" spans="1:8" ht="12" customHeight="1" x14ac:dyDescent="0.25">
      <c r="A179" s="25"/>
      <c r="B179" s="141"/>
      <c r="C179" s="136"/>
      <c r="D179" s="25"/>
      <c r="E179" s="25"/>
      <c r="F179" s="73"/>
      <c r="G179" s="73"/>
      <c r="H179" s="27"/>
    </row>
    <row r="180" spans="1:8" ht="12" customHeight="1" x14ac:dyDescent="0.25">
      <c r="A180" s="25"/>
      <c r="B180" s="141"/>
      <c r="C180" s="136"/>
      <c r="D180" s="25"/>
      <c r="E180" s="25"/>
      <c r="F180" s="73"/>
      <c r="G180" s="73"/>
      <c r="H180" s="27"/>
    </row>
    <row r="181" spans="1:8" ht="12" customHeight="1" x14ac:dyDescent="0.25">
      <c r="A181" s="25"/>
      <c r="B181" s="141"/>
      <c r="C181" s="136"/>
      <c r="D181" s="25"/>
      <c r="E181" s="25"/>
      <c r="F181" s="73"/>
      <c r="G181" s="73"/>
      <c r="H181" s="27"/>
    </row>
    <row r="182" spans="1:8" ht="12" customHeight="1" x14ac:dyDescent="0.25">
      <c r="A182" s="25"/>
      <c r="B182" s="141"/>
      <c r="C182" s="136"/>
      <c r="D182" s="25"/>
      <c r="E182" s="25"/>
      <c r="F182" s="73"/>
      <c r="G182" s="73"/>
      <c r="H182" s="27"/>
    </row>
    <row r="183" spans="1:8" ht="12" customHeight="1" x14ac:dyDescent="0.25">
      <c r="A183" s="25"/>
      <c r="B183" s="141"/>
      <c r="C183" s="136"/>
      <c r="D183" s="25"/>
      <c r="E183" s="25"/>
      <c r="F183" s="73"/>
      <c r="G183" s="73"/>
      <c r="H183" s="27"/>
    </row>
    <row r="184" spans="1:8" ht="12" customHeight="1" x14ac:dyDescent="0.25">
      <c r="A184" s="25"/>
      <c r="B184" s="141"/>
      <c r="C184" s="136"/>
      <c r="D184" s="25"/>
      <c r="E184" s="25"/>
      <c r="F184" s="73"/>
      <c r="G184" s="73"/>
      <c r="H184" s="27"/>
    </row>
    <row r="185" spans="1:8" ht="12" customHeight="1" x14ac:dyDescent="0.25">
      <c r="A185" s="25"/>
      <c r="B185" s="141"/>
      <c r="C185" s="136"/>
      <c r="D185" s="25"/>
      <c r="E185" s="25"/>
      <c r="F185" s="73"/>
      <c r="G185" s="73"/>
      <c r="H185" s="27"/>
    </row>
    <row r="186" spans="1:8" ht="12" customHeight="1" x14ac:dyDescent="0.25">
      <c r="A186" s="25"/>
      <c r="B186" s="141"/>
      <c r="C186" s="136"/>
      <c r="D186" s="25"/>
      <c r="E186" s="25"/>
      <c r="F186" s="73"/>
      <c r="G186" s="73"/>
      <c r="H186" s="27"/>
    </row>
    <row r="187" spans="1:8" ht="12" customHeight="1" x14ac:dyDescent="0.25">
      <c r="A187" s="25"/>
      <c r="B187" s="141"/>
      <c r="C187" s="136"/>
      <c r="D187" s="25"/>
      <c r="E187" s="25"/>
      <c r="F187" s="73"/>
      <c r="G187" s="73"/>
      <c r="H187" s="27"/>
    </row>
    <row r="188" spans="1:8" ht="12" customHeight="1" x14ac:dyDescent="0.25">
      <c r="A188" s="25"/>
      <c r="B188" s="141"/>
      <c r="C188" s="136"/>
      <c r="D188" s="25"/>
      <c r="E188" s="25"/>
      <c r="F188" s="73"/>
      <c r="G188" s="73"/>
      <c r="H188" s="27"/>
    </row>
    <row r="189" spans="1:8" ht="12" customHeight="1" x14ac:dyDescent="0.25">
      <c r="A189" s="25"/>
      <c r="B189" s="141"/>
      <c r="C189" s="136"/>
      <c r="D189" s="25"/>
      <c r="E189" s="25"/>
      <c r="F189" s="73"/>
      <c r="G189" s="73"/>
      <c r="H189" s="27"/>
    </row>
    <row r="190" spans="1:8" ht="12" customHeight="1" x14ac:dyDescent="0.25">
      <c r="A190" s="25"/>
      <c r="B190" s="141"/>
      <c r="C190" s="136"/>
      <c r="D190" s="25"/>
      <c r="E190" s="25"/>
      <c r="F190" s="73"/>
      <c r="G190" s="73"/>
      <c r="H190" s="27"/>
    </row>
    <row r="191" spans="1:8" ht="12" customHeight="1" x14ac:dyDescent="0.25">
      <c r="A191" s="25"/>
      <c r="B191" s="141"/>
      <c r="C191" s="136"/>
      <c r="D191" s="25"/>
      <c r="E191" s="25"/>
      <c r="F191" s="73"/>
      <c r="G191" s="73"/>
      <c r="H191" s="27"/>
    </row>
    <row r="192" spans="1:8" ht="12" customHeight="1" x14ac:dyDescent="0.25">
      <c r="A192" s="25"/>
      <c r="B192" s="141"/>
      <c r="C192" s="136"/>
      <c r="D192" s="25"/>
      <c r="E192" s="25"/>
      <c r="F192" s="73"/>
      <c r="G192" s="73"/>
      <c r="H192" s="27"/>
    </row>
    <row r="193" spans="1:8" ht="12" customHeight="1" x14ac:dyDescent="0.25">
      <c r="A193" s="25"/>
      <c r="B193" s="141"/>
      <c r="C193" s="136"/>
      <c r="D193" s="25"/>
      <c r="E193" s="25"/>
      <c r="F193" s="73"/>
      <c r="G193" s="73"/>
      <c r="H193" s="27"/>
    </row>
    <row r="194" spans="1:8" ht="12" customHeight="1" x14ac:dyDescent="0.25">
      <c r="A194" s="25"/>
      <c r="B194" s="141"/>
      <c r="C194" s="136"/>
      <c r="D194" s="25"/>
      <c r="E194" s="25"/>
      <c r="F194" s="73"/>
      <c r="G194" s="73"/>
      <c r="H194" s="27"/>
    </row>
    <row r="195" spans="1:8" ht="12" customHeight="1" x14ac:dyDescent="0.25">
      <c r="A195" s="25"/>
      <c r="B195" s="141"/>
      <c r="C195" s="136"/>
      <c r="D195" s="25"/>
      <c r="E195" s="25"/>
      <c r="F195" s="73"/>
      <c r="G195" s="73"/>
      <c r="H195" s="27"/>
    </row>
    <row r="196" spans="1:8" ht="12" customHeight="1" x14ac:dyDescent="0.25">
      <c r="A196" s="25"/>
      <c r="B196" s="141"/>
      <c r="C196" s="136"/>
      <c r="D196" s="25"/>
      <c r="E196" s="25"/>
      <c r="F196" s="73"/>
      <c r="G196" s="73"/>
      <c r="H196" s="27"/>
    </row>
    <row r="197" spans="1:8" ht="12" customHeight="1" x14ac:dyDescent="0.25">
      <c r="A197" s="25"/>
      <c r="B197" s="141"/>
      <c r="C197" s="136"/>
      <c r="D197" s="25"/>
      <c r="E197" s="25"/>
      <c r="F197" s="73"/>
      <c r="G197" s="73"/>
      <c r="H197" s="27"/>
    </row>
    <row r="198" spans="1:8" ht="12" customHeight="1" x14ac:dyDescent="0.25">
      <c r="A198" s="25"/>
      <c r="B198" s="141"/>
      <c r="C198" s="136"/>
      <c r="D198" s="25"/>
      <c r="E198" s="25"/>
      <c r="F198" s="73"/>
      <c r="G198" s="73"/>
      <c r="H198" s="27"/>
    </row>
    <row r="199" spans="1:8" ht="12" customHeight="1" x14ac:dyDescent="0.25">
      <c r="A199" s="25"/>
      <c r="B199" s="141"/>
      <c r="C199" s="136"/>
      <c r="D199" s="25"/>
      <c r="E199" s="25"/>
      <c r="F199" s="73"/>
      <c r="G199" s="73"/>
      <c r="H199" s="27"/>
    </row>
    <row r="200" spans="1:8" ht="12" customHeight="1" x14ac:dyDescent="0.25">
      <c r="A200" s="25"/>
      <c r="B200" s="141"/>
      <c r="C200" s="136"/>
      <c r="D200" s="25"/>
      <c r="E200" s="25"/>
      <c r="F200" s="73"/>
      <c r="G200" s="73"/>
      <c r="H200" s="27"/>
    </row>
    <row r="201" spans="1:8" ht="12" customHeight="1" x14ac:dyDescent="0.25">
      <c r="A201" s="25"/>
      <c r="B201" s="141"/>
      <c r="C201" s="136"/>
      <c r="D201" s="25"/>
      <c r="E201" s="25"/>
      <c r="F201" s="73"/>
      <c r="G201" s="73"/>
      <c r="H201" s="27"/>
    </row>
    <row r="202" spans="1:8" ht="12" customHeight="1" x14ac:dyDescent="0.25">
      <c r="A202" s="25"/>
      <c r="B202" s="141"/>
      <c r="C202" s="136"/>
      <c r="D202" s="25"/>
      <c r="E202" s="25"/>
      <c r="F202" s="73"/>
      <c r="G202" s="73"/>
      <c r="H202" s="27"/>
    </row>
    <row r="203" spans="1:8" ht="12" customHeight="1" x14ac:dyDescent="0.25">
      <c r="A203" s="25"/>
      <c r="B203" s="141"/>
      <c r="C203" s="136"/>
      <c r="D203" s="25"/>
      <c r="E203" s="25"/>
      <c r="F203" s="73"/>
      <c r="G203" s="73"/>
      <c r="H203" s="27"/>
    </row>
    <row r="204" spans="1:8" ht="12" customHeight="1" x14ac:dyDescent="0.25">
      <c r="A204" s="25"/>
      <c r="B204" s="141"/>
      <c r="C204" s="136"/>
      <c r="D204" s="25"/>
      <c r="E204" s="25"/>
      <c r="F204" s="73"/>
      <c r="G204" s="73"/>
      <c r="H204" s="27"/>
    </row>
    <row r="205" spans="1:8" ht="12" customHeight="1" x14ac:dyDescent="0.25">
      <c r="A205" s="25"/>
      <c r="B205" s="141"/>
      <c r="C205" s="136"/>
      <c r="D205" s="25"/>
      <c r="E205" s="25"/>
      <c r="F205" s="73"/>
      <c r="G205" s="73"/>
      <c r="H205" s="27"/>
    </row>
    <row r="206" spans="1:8" ht="12" customHeight="1" x14ac:dyDescent="0.25">
      <c r="A206" s="25"/>
      <c r="B206" s="141"/>
      <c r="C206" s="136"/>
      <c r="D206" s="25"/>
      <c r="E206" s="25"/>
      <c r="F206" s="73"/>
      <c r="G206" s="73"/>
      <c r="H206" s="27"/>
    </row>
    <row r="207" spans="1:8" ht="12" customHeight="1" x14ac:dyDescent="0.25">
      <c r="A207" s="25"/>
      <c r="B207" s="141"/>
      <c r="C207" s="136"/>
      <c r="D207" s="25"/>
      <c r="E207" s="25"/>
      <c r="F207" s="73"/>
      <c r="G207" s="73"/>
      <c r="H207" s="27"/>
    </row>
    <row r="208" spans="1:8" ht="12" customHeight="1" x14ac:dyDescent="0.25">
      <c r="A208" s="25"/>
      <c r="B208" s="141"/>
      <c r="C208" s="136"/>
      <c r="D208" s="25"/>
      <c r="E208" s="25"/>
      <c r="F208" s="73"/>
      <c r="G208" s="73"/>
      <c r="H208" s="27"/>
    </row>
    <row r="209" spans="1:8" ht="12" customHeight="1" x14ac:dyDescent="0.25">
      <c r="A209" s="25"/>
      <c r="B209" s="141"/>
      <c r="C209" s="136"/>
      <c r="D209" s="25"/>
      <c r="E209" s="25"/>
      <c r="F209" s="73"/>
      <c r="G209" s="73"/>
      <c r="H209" s="27"/>
    </row>
    <row r="210" spans="1:8" ht="12" customHeight="1" x14ac:dyDescent="0.25">
      <c r="A210" s="25"/>
      <c r="B210" s="141"/>
      <c r="C210" s="136"/>
      <c r="D210" s="25"/>
      <c r="E210" s="25"/>
      <c r="F210" s="73"/>
      <c r="G210" s="73"/>
      <c r="H210" s="27"/>
    </row>
    <row r="211" spans="1:8" ht="12" customHeight="1" x14ac:dyDescent="0.25">
      <c r="A211" s="25"/>
      <c r="B211" s="141"/>
      <c r="C211" s="136"/>
      <c r="D211" s="25"/>
      <c r="E211" s="25"/>
      <c r="F211" s="73"/>
      <c r="G211" s="73"/>
      <c r="H211" s="27"/>
    </row>
    <row r="212" spans="1:8" ht="12" customHeight="1" x14ac:dyDescent="0.25">
      <c r="A212" s="25"/>
      <c r="B212" s="141"/>
      <c r="C212" s="136"/>
      <c r="D212" s="25"/>
      <c r="E212" s="25"/>
      <c r="F212" s="73"/>
      <c r="G212" s="73"/>
      <c r="H212" s="27"/>
    </row>
    <row r="213" spans="1:8" ht="12" customHeight="1" x14ac:dyDescent="0.25">
      <c r="A213" s="25"/>
      <c r="B213" s="141"/>
      <c r="C213" s="136"/>
      <c r="D213" s="25"/>
      <c r="E213" s="25"/>
      <c r="F213" s="73"/>
      <c r="G213" s="73"/>
      <c r="H213" s="27"/>
    </row>
    <row r="214" spans="1:8" ht="12" customHeight="1" x14ac:dyDescent="0.25">
      <c r="A214" s="25"/>
      <c r="B214" s="141"/>
      <c r="C214" s="136"/>
      <c r="D214" s="25"/>
      <c r="E214" s="25"/>
      <c r="F214" s="73"/>
      <c r="G214" s="73"/>
      <c r="H214" s="27"/>
    </row>
    <row r="215" spans="1:8" ht="12" customHeight="1" x14ac:dyDescent="0.25">
      <c r="A215" s="25"/>
      <c r="B215" s="141"/>
      <c r="C215" s="136"/>
      <c r="D215" s="25"/>
      <c r="E215" s="25"/>
      <c r="F215" s="73"/>
      <c r="G215" s="73"/>
      <c r="H215" s="27"/>
    </row>
    <row r="216" spans="1:8" ht="12" customHeight="1" x14ac:dyDescent="0.25">
      <c r="A216" s="25"/>
      <c r="B216" s="141"/>
      <c r="C216" s="136"/>
      <c r="D216" s="25"/>
      <c r="E216" s="25"/>
      <c r="F216" s="73"/>
      <c r="G216" s="73"/>
      <c r="H216" s="27"/>
    </row>
    <row r="217" spans="1:8" ht="12" customHeight="1" x14ac:dyDescent="0.25">
      <c r="A217" s="25"/>
      <c r="B217" s="141"/>
      <c r="C217" s="136"/>
      <c r="D217" s="25"/>
      <c r="E217" s="25"/>
      <c r="F217" s="73"/>
      <c r="G217" s="73"/>
      <c r="H217" s="27"/>
    </row>
    <row r="218" spans="1:8" ht="12" customHeight="1" x14ac:dyDescent="0.25">
      <c r="A218" s="25"/>
      <c r="B218" s="141"/>
      <c r="C218" s="136"/>
      <c r="D218" s="25"/>
      <c r="E218" s="25"/>
      <c r="F218" s="73"/>
      <c r="G218" s="73"/>
      <c r="H218" s="27"/>
    </row>
    <row r="219" spans="1:8" ht="12" customHeight="1" x14ac:dyDescent="0.25">
      <c r="A219" s="25"/>
      <c r="B219" s="141"/>
      <c r="C219" s="136"/>
      <c r="D219" s="25"/>
      <c r="E219" s="25"/>
      <c r="F219" s="73"/>
      <c r="G219" s="73"/>
      <c r="H219" s="27"/>
    </row>
    <row r="220" spans="1:8" ht="12" customHeight="1" x14ac:dyDescent="0.25">
      <c r="A220" s="25"/>
      <c r="B220" s="141"/>
      <c r="C220" s="136"/>
      <c r="D220" s="25"/>
      <c r="E220" s="25"/>
      <c r="F220" s="73"/>
      <c r="G220" s="73"/>
      <c r="H220" s="27"/>
    </row>
    <row r="221" spans="1:8" ht="12" customHeight="1" x14ac:dyDescent="0.25">
      <c r="A221" s="25"/>
      <c r="B221" s="141"/>
      <c r="C221" s="136"/>
      <c r="D221" s="25"/>
      <c r="E221" s="25"/>
      <c r="F221" s="73"/>
      <c r="G221" s="73"/>
      <c r="H221" s="27"/>
    </row>
    <row r="222" spans="1:8" ht="12" customHeight="1" x14ac:dyDescent="0.25">
      <c r="A222" s="25"/>
      <c r="B222" s="141"/>
      <c r="C222" s="136"/>
      <c r="D222" s="25"/>
      <c r="E222" s="25"/>
      <c r="F222" s="73"/>
      <c r="G222" s="73"/>
      <c r="H222" s="27"/>
    </row>
    <row r="223" spans="1:8" ht="12" customHeight="1" x14ac:dyDescent="0.25">
      <c r="A223" s="25"/>
      <c r="B223" s="141"/>
      <c r="C223" s="136"/>
      <c r="D223" s="25"/>
      <c r="E223" s="25"/>
      <c r="F223" s="73"/>
      <c r="G223" s="73"/>
      <c r="H223" s="27"/>
    </row>
    <row r="224" spans="1:8" ht="12" customHeight="1" x14ac:dyDescent="0.25">
      <c r="A224" s="25"/>
      <c r="B224" s="141"/>
      <c r="C224" s="136"/>
      <c r="D224" s="25"/>
      <c r="E224" s="25"/>
      <c r="F224" s="73"/>
      <c r="G224" s="73"/>
      <c r="H224" s="27"/>
    </row>
    <row r="225" spans="1:8" ht="12" customHeight="1" x14ac:dyDescent="0.25">
      <c r="A225" s="25"/>
      <c r="B225" s="141"/>
      <c r="C225" s="136"/>
      <c r="D225" s="25"/>
      <c r="E225" s="25"/>
      <c r="F225" s="73"/>
      <c r="G225" s="73"/>
      <c r="H225" s="27"/>
    </row>
    <row r="226" spans="1:8" ht="12" customHeight="1" x14ac:dyDescent="0.25">
      <c r="A226" s="25"/>
      <c r="B226" s="141"/>
      <c r="C226" s="136"/>
      <c r="D226" s="25"/>
      <c r="E226" s="25"/>
      <c r="F226" s="73"/>
      <c r="G226" s="73"/>
      <c r="H226" s="27"/>
    </row>
    <row r="227" spans="1:8" ht="12" customHeight="1" x14ac:dyDescent="0.25">
      <c r="A227" s="25"/>
      <c r="B227" s="141"/>
      <c r="C227" s="136"/>
      <c r="D227" s="25"/>
      <c r="E227" s="25"/>
      <c r="F227" s="73"/>
      <c r="G227" s="73"/>
      <c r="H227" s="27"/>
    </row>
    <row r="228" spans="1:8" ht="12" customHeight="1" x14ac:dyDescent="0.25">
      <c r="A228" s="25"/>
      <c r="B228" s="141"/>
      <c r="C228" s="136"/>
      <c r="D228" s="25"/>
      <c r="E228" s="25"/>
      <c r="F228" s="73"/>
      <c r="G228" s="73"/>
      <c r="H228" s="27"/>
    </row>
    <row r="229" spans="1:8" ht="12" customHeight="1" x14ac:dyDescent="0.25">
      <c r="A229" s="25"/>
      <c r="B229" s="141"/>
      <c r="C229" s="136"/>
      <c r="D229" s="25"/>
      <c r="E229" s="25"/>
      <c r="F229" s="73"/>
      <c r="G229" s="73"/>
      <c r="H229" s="27"/>
    </row>
    <row r="230" spans="1:8" ht="12" customHeight="1" x14ac:dyDescent="0.25">
      <c r="A230" s="25"/>
      <c r="B230" s="141"/>
      <c r="C230" s="136"/>
      <c r="D230" s="25"/>
      <c r="E230" s="25"/>
      <c r="F230" s="73"/>
      <c r="G230" s="73"/>
      <c r="H230" s="27"/>
    </row>
    <row r="231" spans="1:8" ht="12" customHeight="1" x14ac:dyDescent="0.25">
      <c r="A231" s="25"/>
      <c r="B231" s="141"/>
      <c r="C231" s="136"/>
      <c r="D231" s="25"/>
      <c r="E231" s="25"/>
      <c r="F231" s="73"/>
      <c r="G231" s="73"/>
      <c r="H231" s="27"/>
    </row>
    <row r="232" spans="1:8" ht="12" customHeight="1" x14ac:dyDescent="0.25">
      <c r="A232" s="25"/>
      <c r="B232" s="141"/>
      <c r="C232" s="136"/>
      <c r="D232" s="25"/>
      <c r="E232" s="25"/>
      <c r="F232" s="73"/>
      <c r="G232" s="73"/>
      <c r="H232" s="27"/>
    </row>
    <row r="233" spans="1:8" ht="12" customHeight="1" x14ac:dyDescent="0.25">
      <c r="A233" s="25"/>
      <c r="B233" s="141"/>
      <c r="C233" s="136"/>
      <c r="D233" s="25"/>
      <c r="E233" s="25"/>
      <c r="F233" s="73"/>
      <c r="G233" s="73"/>
      <c r="H233" s="27"/>
    </row>
    <row r="234" spans="1:8" ht="12" customHeight="1" x14ac:dyDescent="0.25">
      <c r="A234" s="25"/>
      <c r="B234" s="141"/>
      <c r="C234" s="136"/>
      <c r="D234" s="25"/>
      <c r="E234" s="25"/>
      <c r="F234" s="73"/>
      <c r="G234" s="73"/>
      <c r="H234" s="27"/>
    </row>
    <row r="235" spans="1:8" ht="12" customHeight="1" x14ac:dyDescent="0.25">
      <c r="A235" s="25"/>
      <c r="B235" s="141"/>
      <c r="C235" s="136"/>
      <c r="D235" s="25"/>
      <c r="E235" s="25"/>
      <c r="F235" s="73"/>
      <c r="G235" s="73"/>
      <c r="H235" s="27"/>
    </row>
    <row r="236" spans="1:8" ht="12" customHeight="1" x14ac:dyDescent="0.25">
      <c r="A236" s="25"/>
      <c r="B236" s="141"/>
      <c r="C236" s="136"/>
      <c r="D236" s="25"/>
      <c r="E236" s="25"/>
      <c r="F236" s="73"/>
      <c r="G236" s="73"/>
      <c r="H236" s="27"/>
    </row>
    <row r="237" spans="1:8" ht="12" customHeight="1" x14ac:dyDescent="0.25">
      <c r="A237" s="25"/>
      <c r="B237" s="141"/>
      <c r="C237" s="136"/>
      <c r="D237" s="25"/>
      <c r="E237" s="25"/>
      <c r="F237" s="73"/>
      <c r="G237" s="73"/>
      <c r="H237" s="27"/>
    </row>
    <row r="238" spans="1:8" ht="12" customHeight="1" x14ac:dyDescent="0.25">
      <c r="A238" s="25"/>
      <c r="B238" s="141"/>
      <c r="C238" s="136"/>
      <c r="D238" s="25"/>
      <c r="E238" s="25"/>
      <c r="F238" s="73"/>
      <c r="G238" s="73"/>
      <c r="H238" s="27"/>
    </row>
  </sheetData>
  <sheetProtection selectLockedCell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
  <sheetViews>
    <sheetView topLeftCell="E1" workbookViewId="0">
      <selection activeCell="L3" sqref="L3"/>
    </sheetView>
  </sheetViews>
  <sheetFormatPr baseColWidth="10" defaultRowHeight="12.75" x14ac:dyDescent="0.2"/>
  <cols>
    <col min="1" max="1" width="38.28515625" customWidth="1"/>
    <col min="2" max="2" width="38.28515625" style="5" customWidth="1"/>
    <col min="3" max="3" width="60.28515625" customWidth="1"/>
    <col min="4" max="4" width="60.28515625" style="16" customWidth="1"/>
    <col min="5" max="5" width="36.7109375" style="5" customWidth="1"/>
    <col min="11" max="11" width="30.28515625" customWidth="1"/>
    <col min="13" max="13" width="11.42578125" style="2" customWidth="1"/>
  </cols>
  <sheetData>
    <row r="1" spans="1:19" x14ac:dyDescent="0.2">
      <c r="A1" s="4" t="s">
        <v>22</v>
      </c>
      <c r="B1" s="4"/>
      <c r="C1" s="5" t="s">
        <v>22</v>
      </c>
      <c r="E1" s="4" t="s">
        <v>28</v>
      </c>
      <c r="F1" t="s">
        <v>22</v>
      </c>
      <c r="G1" s="4" t="s">
        <v>22</v>
      </c>
      <c r="H1" s="4" t="s">
        <v>28</v>
      </c>
      <c r="I1" s="4" t="s">
        <v>22</v>
      </c>
      <c r="J1" t="s">
        <v>114</v>
      </c>
      <c r="K1" s="17" t="s">
        <v>22</v>
      </c>
      <c r="M1" s="1">
        <v>0</v>
      </c>
    </row>
    <row r="2" spans="1:19" x14ac:dyDescent="0.2">
      <c r="A2" s="17" t="s">
        <v>70</v>
      </c>
      <c r="B2" s="4" t="s">
        <v>30</v>
      </c>
      <c r="C2" t="str">
        <f>"Wohnort ("&amp;Reisekostenformular!I15&amp;", "&amp;Reisekostenformular!D6&amp;")"</f>
        <v>Wohnort ( wird automatisch bestimmt, bitte Straße und Hausnummer angeben)</v>
      </c>
      <c r="D2" s="4" t="str">
        <f>Reisekostenformular!I15</f>
        <v xml:space="preserve"> wird automatisch bestimmt</v>
      </c>
      <c r="E2" s="17" t="s">
        <v>59</v>
      </c>
      <c r="F2" t="s">
        <v>55</v>
      </c>
      <c r="G2" s="4" t="s">
        <v>31</v>
      </c>
      <c r="H2" s="4" t="s">
        <v>14</v>
      </c>
      <c r="I2" s="4" t="s">
        <v>14</v>
      </c>
      <c r="J2">
        <v>1</v>
      </c>
      <c r="K2" s="17" t="s">
        <v>26</v>
      </c>
      <c r="L2" s="17" t="s">
        <v>20</v>
      </c>
      <c r="M2" s="1">
        <f t="shared" ref="M2:M65" si="0">M1+1/96</f>
        <v>1.0416666666666666E-2</v>
      </c>
      <c r="N2" s="17" t="s">
        <v>75</v>
      </c>
      <c r="O2" s="40" t="s">
        <v>77</v>
      </c>
      <c r="P2" s="17" t="s">
        <v>78</v>
      </c>
      <c r="Q2" s="17" t="s">
        <v>83</v>
      </c>
      <c r="R2" s="72" t="s">
        <v>93</v>
      </c>
      <c r="S2" s="72" t="s">
        <v>94</v>
      </c>
    </row>
    <row r="3" spans="1:19" x14ac:dyDescent="0.2">
      <c r="A3" s="17" t="s">
        <v>71</v>
      </c>
      <c r="B3" s="4" t="s">
        <v>30</v>
      </c>
      <c r="C3" s="72" t="s">
        <v>26</v>
      </c>
      <c r="D3" s="72" t="s">
        <v>20</v>
      </c>
      <c r="E3" s="17" t="s">
        <v>58</v>
      </c>
      <c r="F3" t="s">
        <v>23</v>
      </c>
      <c r="G3" s="4" t="s">
        <v>11</v>
      </c>
      <c r="H3" s="4" t="s">
        <v>15</v>
      </c>
      <c r="I3" s="4" t="s">
        <v>15</v>
      </c>
      <c r="J3">
        <v>2</v>
      </c>
      <c r="K3" s="17" t="str">
        <f>"Erstfachschule ("&amp;Reisekostenformular!K16&amp;")"</f>
        <v>Erstfachschule (wird automatisch bestimmt)</v>
      </c>
      <c r="L3" s="72" t="str">
        <f>Reisekostenformular!I16</f>
        <v>wird automatisch bestimmt</v>
      </c>
      <c r="M3" s="1">
        <f t="shared" si="0"/>
        <v>2.0833333333333332E-2</v>
      </c>
      <c r="N3" s="17" t="s">
        <v>76</v>
      </c>
      <c r="O3" s="40" t="s">
        <v>79</v>
      </c>
      <c r="P3" s="17" t="s">
        <v>80</v>
      </c>
      <c r="Q3" s="17" t="s">
        <v>84</v>
      </c>
      <c r="R3" s="72" t="s">
        <v>95</v>
      </c>
      <c r="S3" s="72" t="s">
        <v>96</v>
      </c>
    </row>
    <row r="4" spans="1:19" x14ac:dyDescent="0.2">
      <c r="A4" s="17" t="s">
        <v>68</v>
      </c>
      <c r="B4" s="4" t="s">
        <v>30</v>
      </c>
      <c r="C4" t="str">
        <f>"Erstfachschule ("&amp;Reisekostenformular!K16&amp;")"</f>
        <v>Erstfachschule (wird automatisch bestimmt)</v>
      </c>
      <c r="D4" s="72" t="str">
        <f>Reisekostenformular!I16</f>
        <v>wird automatisch bestimmt</v>
      </c>
      <c r="F4" s="4" t="s">
        <v>29</v>
      </c>
      <c r="G4" s="4" t="s">
        <v>32</v>
      </c>
      <c r="J4">
        <v>3</v>
      </c>
      <c r="K4" s="72" t="str">
        <f>"Zweitfachschule ("&amp;Reisekostenformular!E16&amp;")"</f>
        <v>Zweitfachschule (0)</v>
      </c>
      <c r="L4" s="17">
        <f>Reisekostenformular!D16</f>
        <v>0</v>
      </c>
      <c r="M4" s="1">
        <f t="shared" si="0"/>
        <v>3.125E-2</v>
      </c>
      <c r="O4" s="40" t="s">
        <v>81</v>
      </c>
      <c r="P4" s="17" t="s">
        <v>82</v>
      </c>
      <c r="Q4" s="17" t="s">
        <v>85</v>
      </c>
    </row>
    <row r="5" spans="1:19" x14ac:dyDescent="0.2">
      <c r="A5" s="17" t="s">
        <v>69</v>
      </c>
      <c r="B5" s="4" t="s">
        <v>30</v>
      </c>
      <c r="C5" s="72" t="str">
        <f>"Zweitfachschule ("&amp;Reisekostenformular!E16&amp;")"</f>
        <v>Zweitfachschule (0)</v>
      </c>
      <c r="D5" s="4">
        <f>Reisekostenformular!D16</f>
        <v>0</v>
      </c>
      <c r="G5" s="4" t="s">
        <v>12</v>
      </c>
      <c r="J5">
        <v>4</v>
      </c>
      <c r="K5" s="72" t="s">
        <v>108</v>
      </c>
      <c r="L5" s="17"/>
      <c r="M5" s="1">
        <f t="shared" si="0"/>
        <v>4.1666666666666664E-2</v>
      </c>
      <c r="Q5" s="17" t="s">
        <v>86</v>
      </c>
    </row>
    <row r="6" spans="1:19" x14ac:dyDescent="0.2">
      <c r="A6" s="17" t="s">
        <v>72</v>
      </c>
      <c r="B6" s="4" t="s">
        <v>30</v>
      </c>
      <c r="C6" s="4" t="s">
        <v>37</v>
      </c>
      <c r="D6" s="4"/>
      <c r="G6" s="4" t="s">
        <v>33</v>
      </c>
      <c r="J6">
        <v>5</v>
      </c>
      <c r="M6" s="1">
        <f t="shared" si="0"/>
        <v>5.2083333333333329E-2</v>
      </c>
      <c r="Q6" s="17" t="s">
        <v>87</v>
      </c>
    </row>
    <row r="7" spans="1:19" x14ac:dyDescent="0.2">
      <c r="A7" s="17" t="s">
        <v>21</v>
      </c>
      <c r="B7" s="4" t="s">
        <v>30</v>
      </c>
      <c r="G7" s="4" t="s">
        <v>13</v>
      </c>
      <c r="M7" s="1">
        <f t="shared" si="0"/>
        <v>6.2499999999999993E-2</v>
      </c>
    </row>
    <row r="8" spans="1:19" x14ac:dyDescent="0.2">
      <c r="A8" s="17"/>
      <c r="B8" s="4"/>
      <c r="G8" s="4" t="s">
        <v>35</v>
      </c>
      <c r="M8" s="1">
        <f t="shared" si="0"/>
        <v>7.2916666666666657E-2</v>
      </c>
    </row>
    <row r="9" spans="1:19" x14ac:dyDescent="0.2">
      <c r="A9" s="17"/>
      <c r="G9" s="4" t="s">
        <v>34</v>
      </c>
      <c r="M9" s="1">
        <f t="shared" si="0"/>
        <v>8.3333333333333329E-2</v>
      </c>
    </row>
    <row r="10" spans="1:19" x14ac:dyDescent="0.2">
      <c r="A10" s="16"/>
      <c r="B10" s="4"/>
      <c r="G10" s="4" t="s">
        <v>36</v>
      </c>
      <c r="M10" s="1">
        <f t="shared" si="0"/>
        <v>9.375E-2</v>
      </c>
    </row>
    <row r="11" spans="1:19" x14ac:dyDescent="0.2">
      <c r="A11" s="16"/>
      <c r="B11" s="4"/>
      <c r="G11" s="4" t="s">
        <v>19</v>
      </c>
      <c r="M11" s="1">
        <f t="shared" si="0"/>
        <v>0.10416666666666667</v>
      </c>
    </row>
    <row r="12" spans="1:19" x14ac:dyDescent="0.2">
      <c r="A12" s="109" t="s">
        <v>121</v>
      </c>
      <c r="M12" s="1">
        <f t="shared" si="0"/>
        <v>0.11458333333333334</v>
      </c>
    </row>
    <row r="13" spans="1:19" x14ac:dyDescent="0.2">
      <c r="A13" s="110" t="s">
        <v>117</v>
      </c>
      <c r="M13" s="1">
        <f t="shared" si="0"/>
        <v>0.125</v>
      </c>
    </row>
    <row r="14" spans="1:19" x14ac:dyDescent="0.2">
      <c r="A14" s="110" t="s">
        <v>118</v>
      </c>
      <c r="D14" s="16" t="s">
        <v>109</v>
      </c>
      <c r="M14" s="1">
        <f t="shared" si="0"/>
        <v>0.13541666666666666</v>
      </c>
    </row>
    <row r="15" spans="1:19" x14ac:dyDescent="0.2">
      <c r="A15" s="110" t="s">
        <v>119</v>
      </c>
      <c r="M15" s="1">
        <f t="shared" si="0"/>
        <v>0.14583333333333331</v>
      </c>
    </row>
    <row r="16" spans="1:19" x14ac:dyDescent="0.2">
      <c r="A16" s="110" t="s">
        <v>120</v>
      </c>
      <c r="M16" s="1">
        <f t="shared" si="0"/>
        <v>0.15624999999999997</v>
      </c>
    </row>
    <row r="17" spans="13:13" x14ac:dyDescent="0.2">
      <c r="M17" s="1">
        <f t="shared" si="0"/>
        <v>0.16666666666666663</v>
      </c>
    </row>
    <row r="18" spans="13:13" x14ac:dyDescent="0.2">
      <c r="M18" s="1">
        <f t="shared" si="0"/>
        <v>0.17708333333333329</v>
      </c>
    </row>
    <row r="19" spans="13:13" x14ac:dyDescent="0.2">
      <c r="M19" s="1">
        <f t="shared" si="0"/>
        <v>0.18749999999999994</v>
      </c>
    </row>
    <row r="20" spans="13:13" x14ac:dyDescent="0.2">
      <c r="M20" s="1">
        <f t="shared" si="0"/>
        <v>0.1979166666666666</v>
      </c>
    </row>
    <row r="21" spans="13:13" x14ac:dyDescent="0.2">
      <c r="M21" s="1">
        <f t="shared" si="0"/>
        <v>0.20833333333333326</v>
      </c>
    </row>
    <row r="22" spans="13:13" x14ac:dyDescent="0.2">
      <c r="M22" s="1">
        <f t="shared" si="0"/>
        <v>0.21874999999999992</v>
      </c>
    </row>
    <row r="23" spans="13:13" x14ac:dyDescent="0.2">
      <c r="M23" s="1">
        <f t="shared" si="0"/>
        <v>0.22916666666666657</v>
      </c>
    </row>
    <row r="24" spans="13:13" x14ac:dyDescent="0.2">
      <c r="M24" s="1">
        <f t="shared" si="0"/>
        <v>0.23958333333333323</v>
      </c>
    </row>
    <row r="25" spans="13:13" x14ac:dyDescent="0.2">
      <c r="M25" s="1">
        <f t="shared" si="0"/>
        <v>0.24999999999999989</v>
      </c>
    </row>
    <row r="26" spans="13:13" x14ac:dyDescent="0.2">
      <c r="M26" s="1">
        <f t="shared" si="0"/>
        <v>0.26041666666666657</v>
      </c>
    </row>
    <row r="27" spans="13:13" x14ac:dyDescent="0.2">
      <c r="M27" s="1">
        <f t="shared" si="0"/>
        <v>0.27083333333333326</v>
      </c>
    </row>
    <row r="28" spans="13:13" x14ac:dyDescent="0.2">
      <c r="M28" s="1">
        <f t="shared" si="0"/>
        <v>0.28124999999999994</v>
      </c>
    </row>
    <row r="29" spans="13:13" x14ac:dyDescent="0.2">
      <c r="M29" s="1">
        <f t="shared" si="0"/>
        <v>0.29166666666666663</v>
      </c>
    </row>
    <row r="30" spans="13:13" x14ac:dyDescent="0.2">
      <c r="M30" s="1">
        <f t="shared" si="0"/>
        <v>0.30208333333333331</v>
      </c>
    </row>
    <row r="31" spans="13:13" x14ac:dyDescent="0.2">
      <c r="M31" s="1">
        <f t="shared" si="0"/>
        <v>0.3125</v>
      </c>
    </row>
    <row r="32" spans="13:13" x14ac:dyDescent="0.2">
      <c r="M32" s="1">
        <f t="shared" si="0"/>
        <v>0.32291666666666669</v>
      </c>
    </row>
    <row r="33" spans="13:13" x14ac:dyDescent="0.2">
      <c r="M33" s="1">
        <f t="shared" si="0"/>
        <v>0.33333333333333337</v>
      </c>
    </row>
    <row r="34" spans="13:13" x14ac:dyDescent="0.2">
      <c r="M34" s="1">
        <f t="shared" si="0"/>
        <v>0.34375000000000006</v>
      </c>
    </row>
    <row r="35" spans="13:13" x14ac:dyDescent="0.2">
      <c r="M35" s="1">
        <f t="shared" si="0"/>
        <v>0.35416666666666674</v>
      </c>
    </row>
    <row r="36" spans="13:13" x14ac:dyDescent="0.2">
      <c r="M36" s="1">
        <f t="shared" si="0"/>
        <v>0.36458333333333343</v>
      </c>
    </row>
    <row r="37" spans="13:13" x14ac:dyDescent="0.2">
      <c r="M37" s="1">
        <f t="shared" si="0"/>
        <v>0.37500000000000011</v>
      </c>
    </row>
    <row r="38" spans="13:13" x14ac:dyDescent="0.2">
      <c r="M38" s="1">
        <f t="shared" si="0"/>
        <v>0.3854166666666668</v>
      </c>
    </row>
    <row r="39" spans="13:13" x14ac:dyDescent="0.2">
      <c r="M39" s="1">
        <f t="shared" si="0"/>
        <v>0.39583333333333348</v>
      </c>
    </row>
    <row r="40" spans="13:13" x14ac:dyDescent="0.2">
      <c r="M40" s="1">
        <f t="shared" si="0"/>
        <v>0.40625000000000017</v>
      </c>
    </row>
    <row r="41" spans="13:13" x14ac:dyDescent="0.2">
      <c r="M41" s="1">
        <f t="shared" si="0"/>
        <v>0.41666666666666685</v>
      </c>
    </row>
    <row r="42" spans="13:13" x14ac:dyDescent="0.2">
      <c r="M42" s="1">
        <f t="shared" si="0"/>
        <v>0.42708333333333354</v>
      </c>
    </row>
    <row r="43" spans="13:13" x14ac:dyDescent="0.2">
      <c r="M43" s="1">
        <f t="shared" si="0"/>
        <v>0.43750000000000022</v>
      </c>
    </row>
    <row r="44" spans="13:13" x14ac:dyDescent="0.2">
      <c r="M44" s="1">
        <f t="shared" si="0"/>
        <v>0.44791666666666691</v>
      </c>
    </row>
    <row r="45" spans="13:13" x14ac:dyDescent="0.2">
      <c r="M45" s="1">
        <f t="shared" si="0"/>
        <v>0.45833333333333359</v>
      </c>
    </row>
    <row r="46" spans="13:13" x14ac:dyDescent="0.2">
      <c r="M46" s="1">
        <f t="shared" si="0"/>
        <v>0.46875000000000028</v>
      </c>
    </row>
    <row r="47" spans="13:13" x14ac:dyDescent="0.2">
      <c r="M47" s="1">
        <f t="shared" si="0"/>
        <v>0.47916666666666696</v>
      </c>
    </row>
    <row r="48" spans="13:13" x14ac:dyDescent="0.2">
      <c r="M48" s="1">
        <f t="shared" si="0"/>
        <v>0.48958333333333365</v>
      </c>
    </row>
    <row r="49" spans="13:13" x14ac:dyDescent="0.2">
      <c r="M49" s="1">
        <f t="shared" si="0"/>
        <v>0.50000000000000033</v>
      </c>
    </row>
    <row r="50" spans="13:13" x14ac:dyDescent="0.2">
      <c r="M50" s="1">
        <f t="shared" si="0"/>
        <v>0.51041666666666696</v>
      </c>
    </row>
    <row r="51" spans="13:13" x14ac:dyDescent="0.2">
      <c r="M51" s="1">
        <f t="shared" si="0"/>
        <v>0.52083333333333359</v>
      </c>
    </row>
    <row r="52" spans="13:13" x14ac:dyDescent="0.2">
      <c r="M52" s="1">
        <f t="shared" si="0"/>
        <v>0.53125000000000022</v>
      </c>
    </row>
    <row r="53" spans="13:13" x14ac:dyDescent="0.2">
      <c r="M53" s="1">
        <f t="shared" si="0"/>
        <v>0.54166666666666685</v>
      </c>
    </row>
    <row r="54" spans="13:13" x14ac:dyDescent="0.2">
      <c r="M54" s="1">
        <f t="shared" si="0"/>
        <v>0.55208333333333348</v>
      </c>
    </row>
    <row r="55" spans="13:13" x14ac:dyDescent="0.2">
      <c r="M55" s="1">
        <f t="shared" si="0"/>
        <v>0.56250000000000011</v>
      </c>
    </row>
    <row r="56" spans="13:13" x14ac:dyDescent="0.2">
      <c r="M56" s="1">
        <f t="shared" si="0"/>
        <v>0.57291666666666674</v>
      </c>
    </row>
    <row r="57" spans="13:13" x14ac:dyDescent="0.2">
      <c r="M57" s="1">
        <f t="shared" si="0"/>
        <v>0.58333333333333337</v>
      </c>
    </row>
    <row r="58" spans="13:13" x14ac:dyDescent="0.2">
      <c r="M58" s="1">
        <f t="shared" si="0"/>
        <v>0.59375</v>
      </c>
    </row>
    <row r="59" spans="13:13" x14ac:dyDescent="0.2">
      <c r="M59" s="1">
        <f t="shared" si="0"/>
        <v>0.60416666666666663</v>
      </c>
    </row>
    <row r="60" spans="13:13" x14ac:dyDescent="0.2">
      <c r="M60" s="1">
        <f t="shared" si="0"/>
        <v>0.61458333333333326</v>
      </c>
    </row>
    <row r="61" spans="13:13" x14ac:dyDescent="0.2">
      <c r="M61" s="1">
        <f t="shared" si="0"/>
        <v>0.62499999999999989</v>
      </c>
    </row>
    <row r="62" spans="13:13" x14ac:dyDescent="0.2">
      <c r="M62" s="1">
        <f t="shared" si="0"/>
        <v>0.63541666666666652</v>
      </c>
    </row>
    <row r="63" spans="13:13" x14ac:dyDescent="0.2">
      <c r="M63" s="1">
        <f t="shared" si="0"/>
        <v>0.64583333333333315</v>
      </c>
    </row>
    <row r="64" spans="13:13" x14ac:dyDescent="0.2">
      <c r="M64" s="1">
        <f t="shared" si="0"/>
        <v>0.65624999999999978</v>
      </c>
    </row>
    <row r="65" spans="13:13" x14ac:dyDescent="0.2">
      <c r="M65" s="1">
        <f t="shared" si="0"/>
        <v>0.66666666666666641</v>
      </c>
    </row>
    <row r="66" spans="13:13" x14ac:dyDescent="0.2">
      <c r="M66" s="1">
        <f t="shared" ref="M66:M96" si="1">M65+1/96</f>
        <v>0.67708333333333304</v>
      </c>
    </row>
    <row r="67" spans="13:13" x14ac:dyDescent="0.2">
      <c r="M67" s="1">
        <f t="shared" si="1"/>
        <v>0.68749999999999967</v>
      </c>
    </row>
    <row r="68" spans="13:13" x14ac:dyDescent="0.2">
      <c r="M68" s="1">
        <f t="shared" si="1"/>
        <v>0.6979166666666663</v>
      </c>
    </row>
    <row r="69" spans="13:13" x14ac:dyDescent="0.2">
      <c r="M69" s="1">
        <f t="shared" si="1"/>
        <v>0.70833333333333293</v>
      </c>
    </row>
    <row r="70" spans="13:13" x14ac:dyDescent="0.2">
      <c r="M70" s="1">
        <f t="shared" si="1"/>
        <v>0.71874999999999956</v>
      </c>
    </row>
    <row r="71" spans="13:13" x14ac:dyDescent="0.2">
      <c r="M71" s="1">
        <f t="shared" si="1"/>
        <v>0.72916666666666619</v>
      </c>
    </row>
    <row r="72" spans="13:13" x14ac:dyDescent="0.2">
      <c r="M72" s="1">
        <f t="shared" si="1"/>
        <v>0.73958333333333282</v>
      </c>
    </row>
    <row r="73" spans="13:13" x14ac:dyDescent="0.2">
      <c r="M73" s="1">
        <f t="shared" si="1"/>
        <v>0.74999999999999944</v>
      </c>
    </row>
    <row r="74" spans="13:13" x14ac:dyDescent="0.2">
      <c r="M74" s="1">
        <f t="shared" si="1"/>
        <v>0.76041666666666607</v>
      </c>
    </row>
    <row r="75" spans="13:13" x14ac:dyDescent="0.2">
      <c r="M75" s="1">
        <f t="shared" si="1"/>
        <v>0.7708333333333327</v>
      </c>
    </row>
    <row r="76" spans="13:13" x14ac:dyDescent="0.2">
      <c r="M76" s="1">
        <f t="shared" si="1"/>
        <v>0.78124999999999933</v>
      </c>
    </row>
    <row r="77" spans="13:13" x14ac:dyDescent="0.2">
      <c r="M77" s="1">
        <f t="shared" si="1"/>
        <v>0.79166666666666596</v>
      </c>
    </row>
    <row r="78" spans="13:13" x14ac:dyDescent="0.2">
      <c r="M78" s="1">
        <f t="shared" si="1"/>
        <v>0.80208333333333259</v>
      </c>
    </row>
    <row r="79" spans="13:13" x14ac:dyDescent="0.2">
      <c r="M79" s="1">
        <f t="shared" si="1"/>
        <v>0.81249999999999922</v>
      </c>
    </row>
    <row r="80" spans="13:13" x14ac:dyDescent="0.2">
      <c r="M80" s="1">
        <f t="shared" si="1"/>
        <v>0.82291666666666585</v>
      </c>
    </row>
    <row r="81" spans="13:13" x14ac:dyDescent="0.2">
      <c r="M81" s="1">
        <f t="shared" si="1"/>
        <v>0.83333333333333248</v>
      </c>
    </row>
    <row r="82" spans="13:13" x14ac:dyDescent="0.2">
      <c r="M82" s="1">
        <f t="shared" si="1"/>
        <v>0.84374999999999911</v>
      </c>
    </row>
    <row r="83" spans="13:13" x14ac:dyDescent="0.2">
      <c r="M83" s="1">
        <f t="shared" si="1"/>
        <v>0.85416666666666574</v>
      </c>
    </row>
    <row r="84" spans="13:13" x14ac:dyDescent="0.2">
      <c r="M84" s="1">
        <f t="shared" si="1"/>
        <v>0.86458333333333237</v>
      </c>
    </row>
    <row r="85" spans="13:13" x14ac:dyDescent="0.2">
      <c r="M85" s="1">
        <f t="shared" si="1"/>
        <v>0.874999999999999</v>
      </c>
    </row>
    <row r="86" spans="13:13" x14ac:dyDescent="0.2">
      <c r="M86" s="1">
        <f t="shared" si="1"/>
        <v>0.88541666666666563</v>
      </c>
    </row>
    <row r="87" spans="13:13" x14ac:dyDescent="0.2">
      <c r="M87" s="1">
        <f t="shared" si="1"/>
        <v>0.89583333333333226</v>
      </c>
    </row>
    <row r="88" spans="13:13" x14ac:dyDescent="0.2">
      <c r="M88" s="1">
        <f t="shared" si="1"/>
        <v>0.90624999999999889</v>
      </c>
    </row>
    <row r="89" spans="13:13" x14ac:dyDescent="0.2">
      <c r="M89" s="1">
        <f t="shared" si="1"/>
        <v>0.91666666666666552</v>
      </c>
    </row>
    <row r="90" spans="13:13" x14ac:dyDescent="0.2">
      <c r="M90" s="1">
        <f t="shared" si="1"/>
        <v>0.92708333333333215</v>
      </c>
    </row>
    <row r="91" spans="13:13" x14ac:dyDescent="0.2">
      <c r="M91" s="1">
        <f t="shared" si="1"/>
        <v>0.93749999999999878</v>
      </c>
    </row>
    <row r="92" spans="13:13" x14ac:dyDescent="0.2">
      <c r="M92" s="1">
        <f t="shared" si="1"/>
        <v>0.94791666666666541</v>
      </c>
    </row>
    <row r="93" spans="13:13" x14ac:dyDescent="0.2">
      <c r="M93" s="1">
        <f t="shared" si="1"/>
        <v>0.95833333333333204</v>
      </c>
    </row>
    <row r="94" spans="13:13" x14ac:dyDescent="0.2">
      <c r="M94" s="1">
        <f t="shared" si="1"/>
        <v>0.96874999999999867</v>
      </c>
    </row>
    <row r="95" spans="13:13" x14ac:dyDescent="0.2">
      <c r="M95" s="1">
        <f t="shared" si="1"/>
        <v>0.9791666666666653</v>
      </c>
    </row>
    <row r="96" spans="13:13" x14ac:dyDescent="0.2">
      <c r="M96" s="1">
        <f t="shared" si="1"/>
        <v>0.98958333333333193</v>
      </c>
    </row>
    <row r="97" spans="13:13" x14ac:dyDescent="0.2">
      <c r="M97" s="1"/>
    </row>
    <row r="98" spans="13:13" x14ac:dyDescent="0.2">
      <c r="M98" s="1"/>
    </row>
    <row r="99" spans="13:13" x14ac:dyDescent="0.2">
      <c r="M99" s="1"/>
    </row>
  </sheetData>
  <sheetProtection selectLockedCells="1"/>
  <dataValidations disablePrompts="1" count="1">
    <dataValidation type="time" allowBlank="1" showInputMessage="1" showErrorMessage="1" sqref="M2:M99">
      <formula1>0.208333333333333</formula1>
      <formula2>0.916666666666667</formula2>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Reisekostenformular</vt:lpstr>
      <vt:lpstr>Kurzanleitung</vt:lpstr>
      <vt:lpstr>Tabelle3</vt:lpstr>
      <vt:lpstr>Tabelle4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Bernd</dc:creator>
  <cp:lastModifiedBy>Mazur, Karen (Seminar GYMSOP Freiburg)</cp:lastModifiedBy>
  <cp:lastPrinted>2019-07-04T09:41:11Z</cp:lastPrinted>
  <dcterms:created xsi:type="dcterms:W3CDTF">2003-11-19T09:12:54Z</dcterms:created>
  <dcterms:modified xsi:type="dcterms:W3CDTF">2021-07-29T06:36:58Z</dcterms:modified>
</cp:coreProperties>
</file>