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E5\"/>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<sst xmlns="http://schemas.openxmlformats.org/spreadsheetml/2006/main" count="747" uniqueCount="311">
  <si>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</si>
  <si>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</si>
  <si>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</si>
  <si>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</si>
  <si>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</si>
  <si>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</si>
  <si>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</si>
  <si>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</si>
  <si>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</si>
  <si>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</si>
  <si>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</si>
  <si>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</si>
  <si>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</si>
  <si>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</si>
  <si>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</si>
  <si>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</si>
  <si>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</si>
  <si>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</si>
  <si>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</si>
  <si>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</si>
  <si>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</si>
  <si>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</si>
  <si>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</si>
  <si>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</si>
  <si>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</si>
  <si>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</si>
  <si>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</si>
  <si>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</si>
  <si>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</si>
  <si>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</si>
  <si>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</si>
  <si>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</si>
  <si>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</si>
  <si>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</si>
  <si>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</si>
  <si>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</si>
  <si>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</si>
  <si>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</si>
  <si>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</si>
  <si>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</si>
  <si>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</si>
  <si>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</si>
  <si>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</si>
  <si>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</si>
  <si>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</si>
  <si>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</si>
  <si>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</si>
  <si>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</si>
  <si>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</si>
  <si>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</si>
  <si>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</si>
  <si>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</si>
  <si>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</si>
  <si>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</si>
  <si>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</si>
  <si>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</si>
  <si>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</si>
  <si>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</si>
  <si>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</si>
  <si>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</si>
  <si>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</si>
  <si>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</si>
  <si>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</si>
  <si>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</si>
  <si>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</si>
  <si>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</si>
  <si>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</si>
  <si>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</si>
  <si>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</si>
  <si>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</si>
  <si>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</si>
  <si>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</si>
  <si>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</si>
  <si>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</si>
  <si>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</si>
  <si>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</si>
  <si>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</si>
  <si>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</si>
  <si>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</si>
  <si>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</si>
  <si>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</si>
  <si>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</si>
  <si>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</si>
  <si>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</si>
  <si>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</si>
  <si>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</si>
  <si>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</si>
  <si>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</si>
  <si>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</si>
  <si>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</si>
  <si>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</si>
  <si>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</si>
  <si>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</si>
  <si>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</si>
  <si>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</si>
  <si>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</si>
  <si>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</si>
  <si>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</si>
  <si>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</si>
  <si>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</si>
  <si>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</si>
  <si>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</si>
  <si>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</si>
  <si>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</si>
  <si>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</si>
  <si>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</si>
  <si>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</si>
  <si>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</si>
  <si>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</si>
  <si>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</si>
  <si>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</si>
  <si>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</si>
  <si>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</si>
  <si>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</si>
  <si>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</si>
  <si>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</si>
  <si>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</si>
  <si>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</si>
  <si>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</si>
  <si>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</si>
  <si>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</si>
  <si>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</si>
  <si>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</si>
  <si>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</si>
  <si>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</si>
  <si>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</si>
  <si>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</si>
  <si>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</si>
  <si>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</si>
  <si>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</si>
  <si>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</si>
  <si>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</si>
  <si>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</si>
  <si>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</si>
  <si>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</si>
  <si>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</si>
  <si>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</si>
  <si>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</si>
  <si>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</si>
  <si>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</si>
  <si>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</si>
  <si>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</si>
  <si>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</si>
  <si>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</si>
  <si>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</si>
  <si>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</si>
  <si>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</si>
  <si>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</si>
  <si>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</si>
  <si>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</si>
  <si>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</si>
  <si>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</si>
  <si>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</si>
  <si>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</si>
  <si>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</si>
  <si>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</si>
  <si>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</si>
  <si>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</si>
  <si>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</si>
  <si>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</si>
  <si>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</si>
  <si>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</si>
  <si>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</si>
  <si>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</si>
  <si>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</si>
  <si>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</si>
  <si>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</si>
  <si>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</si>
  <si>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</si>
  <si>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</si>
  <si>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</si>
  <si>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</si>
  <si>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</si>
  <si>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</si>
  <si>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</si>
  <si>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</si>
  <si>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</si>
  <si>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</si>
  <si>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</si>
  <si>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</si>
  <si>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</si>
  <si>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</si>
  <si>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</si>
  <si>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</si>
  <si>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</si>
  <si>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</si>
  <si>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</si>
  <si>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</si>
  <si>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</si>
  <si>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</si>
  <si>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</si>
  <si>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</si>
  <si>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</si>
  <si>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</si>
  <si>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</si>
  <si>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</si>
  <si>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</si>
  <si>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</si>
  <si>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</si>
  <si>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</si>
  <si>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</si>
  <si>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</si>
  <si>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</si>
  <si>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</si>
  <si>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</si>
  <si>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</si>
  <si>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</si>
  <si>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</si>
  <si>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</si>
  <si>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</si>
  <si>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</si>
  <si>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</si>
  <si>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</si>
  <si>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</si>
  <si>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</si>
  <si>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</si>
  <si>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</si>
  <si>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</si>
  <si>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</si>
  <si>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</si>
  <si>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</si>
  <si>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</si>
  <si>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</si>
  <si>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</si>
  <si>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</si>
  <si>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</si>
  <si>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</si>
  <si>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</si>
  <si>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</si>
  <si>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</si>
  <si>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</si>
  <si>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</si>
  <si>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</si>
  <si>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</si>
  <si>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</si>
  <si>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</si>
  <si>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</si>
  <si>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</si>
  <si>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</si>
  <si>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</si>
  <si>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</si>
  <si>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</si>
  <si>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</si>
  <si>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</si>
  <si>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</si>
  <si>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Stuttgart</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</si>
  <si>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</si>
  <si>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</si>
  <si>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</si>
  <si>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</si>
  <si>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</si>
  <si>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</si>
  <si>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</si>
  <si>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</si>
  <si>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</si>
  <si>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</si>
  <si>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</si>
  <si>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</si>
  <si>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</si>
  <si>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</si>
  <si>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</si>
  <si>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</si>
  <si>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</si>
  <si>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</si>
  <si>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</si>
  <si>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</si>
  <si>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</si>
  <si>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</si>
  <si>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</si>
  <si>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</si>
  <si>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</si>
  <si>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</si>
  <si>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</si>
  <si>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</si>
  <si>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</si>
  <si>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</si>
  <si>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</si>
  <si>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</si>
  <si>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</si>
  <si>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</si>
  <si>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</si>
  <si>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</si>
  <si>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</si>
  <si>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</si>
  <si>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</si>
  <si>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</si>
  <si>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</si>
  <si>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</si>
  <si>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</si>
  <si>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</si>
  <si>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</si>
  <si>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</si>
  <si>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</si>
  <si>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</si>
  <si>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</si>
  <si>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</si>
  <si>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</si>
  <si>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</si>
  <si>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</si>
  <si>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</si>
  <si>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</si>
  <si>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</si>
  <si>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</si>
  <si>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</si>
  <si>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</si>
  <si>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</si>
  <si>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</si>
  <si>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</si>
  <si>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X</t>
  </si>
  <si>
    <t>x</t>
  </si>
  <si>
    <t>Version 21.06.21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</si>
</sst>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9" fillId="0" borderId="60" xfId="0" applyFont="1" applyBorder="1" applyAlignment="1" applyProtection="1">
      <alignment horizontal="left" vertical="center"/>
      <protection locked="0"/>
    </xf>
    <xf numFmtId="0" fontId="19" fillId="0" borderId="5" xfId="0" applyFont="1" applyBorder="1" applyAlignment="1" applyProtection="1">
      <alignment horizontal="left" vertical="center" wrapText="1"/>
      <protection locked="0"/>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18" fillId="0" borderId="0" xfId="0" applyFont="1" applyFill="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18" fillId="0" borderId="0" xfId="0" applyFont="1" applyFill="1" applyAlignment="1" applyProtection="1">
      <alignment horizontal="center" textRotation="90"/>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0" fontId="6" fillId="2" borderId="8" xfId="0" applyNumberFormat="1"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2" borderId="74" xfId="0" applyFont="1" applyFill="1" applyBorder="1" applyProtection="1"/>
    <xf numFmtId="0" fontId="6" fillId="2" borderId="75" xfId="0" applyFont="1" applyFill="1" applyBorder="1" applyProtection="1"/>
    <xf numFmtId="0" fontId="6" fillId="5" borderId="0" xfId="0" applyFont="1" applyFill="1" applyBorder="1" applyAlignment="1" applyProtection="1"/>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4" xfId="0" applyNumberFormat="1" applyFont="1" applyFill="1" applyBorder="1" applyAlignment="1" applyProtection="1">
      <alignment horizontal="center" vertical="center"/>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2" xfId="0" applyNumberFormat="1" applyFont="1" applyFill="1" applyBorder="1" applyAlignment="1" applyProtection="1">
      <alignment horizontal="center" vertical="center"/>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zoomScale="115" zoomScaleNormal="130" zoomScaleSheetLayoutView="160" zoomScalePageLayoutView="115" workbookViewId="0">
      <selection activeCell="P2" sqref="P2"/>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86" t="s">
        <v>106</v>
      </c>
      <c r="B1" s="287"/>
      <c r="C1" s="287"/>
      <c r="D1" s="287"/>
      <c r="E1" s="287"/>
      <c r="F1" s="287"/>
      <c r="G1" s="287"/>
      <c r="H1" s="287"/>
      <c r="I1" s="287"/>
      <c r="J1" s="287"/>
      <c r="K1" s="287"/>
      <c r="L1" s="287"/>
      <c r="M1" s="287"/>
      <c r="N1" s="287"/>
      <c r="O1" s="287"/>
      <c r="P1" s="288" t="s">
        <v>310</v>
      </c>
      <c r="Q1" s="288"/>
      <c r="R1" s="288"/>
      <c r="S1" s="288"/>
      <c r="T1" s="288"/>
      <c r="U1" s="288"/>
      <c r="V1" s="289"/>
      <c r="W1" s="30"/>
      <c r="X1" s="31"/>
      <c r="Y1" s="32"/>
      <c r="Z1" s="31"/>
      <c r="AA1" s="30"/>
      <c r="AB1" s="30"/>
    </row>
    <row r="2" spans="1:28" s="8" customFormat="1" ht="4.5" customHeight="1" thickBot="1" x14ac:dyDescent="0.2">
      <c r="A2" s="276"/>
      <c r="B2" s="277"/>
      <c r="C2" s="277"/>
      <c r="D2" s="277"/>
      <c r="E2" s="277"/>
      <c r="F2" s="277"/>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316" t="s">
        <v>51</v>
      </c>
      <c r="B3" s="317"/>
      <c r="C3" s="317"/>
      <c r="D3" s="317"/>
      <c r="E3" s="318"/>
      <c r="F3" s="26">
        <f>V144</f>
        <v>0</v>
      </c>
      <c r="G3" s="44"/>
      <c r="H3" s="44"/>
      <c r="I3" s="325" t="str">
        <f>IF(SUM(R24:R143)+SUM(J24:J143)&gt;0,"Bitte Belege einreichen.","")</f>
        <v/>
      </c>
      <c r="J3" s="325"/>
      <c r="K3" s="325"/>
      <c r="L3" s="325"/>
      <c r="M3" s="325"/>
      <c r="N3" s="333" t="str">
        <f>IF(Q144&gt;0,"Belege fehlen","")</f>
        <v/>
      </c>
      <c r="O3" s="334"/>
      <c r="P3" s="307" t="s">
        <v>88</v>
      </c>
      <c r="Q3" s="308"/>
      <c r="R3" s="308"/>
      <c r="S3" s="308"/>
      <c r="T3" s="308"/>
      <c r="U3" s="309"/>
      <c r="V3" s="53"/>
      <c r="W3" s="33"/>
      <c r="X3" s="34"/>
    </row>
    <row r="4" spans="1:28" ht="3" customHeight="1" thickBot="1" x14ac:dyDescent="0.25">
      <c r="A4" s="294"/>
      <c r="B4" s="294"/>
      <c r="C4" s="294"/>
      <c r="D4" s="45"/>
      <c r="E4" s="45"/>
      <c r="F4" s="45"/>
      <c r="G4" s="44"/>
      <c r="H4" s="44"/>
      <c r="I4" s="325"/>
      <c r="J4" s="325"/>
      <c r="K4" s="325"/>
      <c r="L4" s="325"/>
      <c r="M4" s="325"/>
      <c r="N4" s="333"/>
      <c r="O4" s="334"/>
      <c r="P4" s="310"/>
      <c r="Q4" s="311"/>
      <c r="R4" s="311"/>
      <c r="S4" s="311"/>
      <c r="T4" s="311"/>
      <c r="U4" s="312"/>
      <c r="V4" s="53"/>
      <c r="W4" s="33"/>
      <c r="X4" s="34"/>
    </row>
    <row r="5" spans="1:28" ht="13.5" customHeight="1" x14ac:dyDescent="0.2">
      <c r="A5" s="67" t="s">
        <v>41</v>
      </c>
      <c r="B5" s="68"/>
      <c r="C5" s="68"/>
      <c r="D5" s="323" t="s">
        <v>22</v>
      </c>
      <c r="E5" s="323"/>
      <c r="F5" s="324"/>
      <c r="G5" s="46"/>
      <c r="H5" s="46"/>
      <c r="I5" s="152" t="s">
        <v>10</v>
      </c>
      <c r="J5" s="153"/>
      <c r="K5" s="338" t="s">
        <v>112</v>
      </c>
      <c r="L5" s="338"/>
      <c r="M5" s="338"/>
      <c r="N5" s="339"/>
      <c r="O5" s="51"/>
      <c r="P5" s="313"/>
      <c r="Q5" s="314"/>
      <c r="R5" s="314"/>
      <c r="S5" s="314"/>
      <c r="T5" s="314"/>
      <c r="U5" s="315"/>
      <c r="V5" s="52"/>
      <c r="W5" s="36"/>
      <c r="X5" s="34"/>
    </row>
    <row r="6" spans="1:28" ht="10.5" customHeight="1" x14ac:dyDescent="0.2">
      <c r="A6" s="283" t="s">
        <v>67</v>
      </c>
      <c r="B6" s="284"/>
      <c r="C6" s="284"/>
      <c r="D6" s="321" t="s">
        <v>113</v>
      </c>
      <c r="E6" s="321"/>
      <c r="F6" s="322"/>
      <c r="G6" s="47"/>
      <c r="H6" s="47"/>
      <c r="I6" s="154" t="s">
        <v>48</v>
      </c>
      <c r="J6" s="155"/>
      <c r="K6" s="340" t="s">
        <v>112</v>
      </c>
      <c r="L6" s="340"/>
      <c r="M6" s="340"/>
      <c r="N6" s="341"/>
      <c r="O6" s="52"/>
      <c r="P6" s="298" t="s">
        <v>89</v>
      </c>
      <c r="Q6" s="299"/>
      <c r="R6" s="299"/>
      <c r="S6" s="299"/>
      <c r="T6" s="299"/>
      <c r="U6" s="300"/>
      <c r="V6" s="52"/>
      <c r="W6" s="36"/>
      <c r="X6" s="34"/>
    </row>
    <row r="7" spans="1:28" ht="12.6" customHeight="1" thickBot="1" x14ac:dyDescent="0.25">
      <c r="A7" s="283" t="s">
        <v>66</v>
      </c>
      <c r="B7" s="284"/>
      <c r="C7" s="284"/>
      <c r="D7" s="278" t="s">
        <v>112</v>
      </c>
      <c r="E7" s="278"/>
      <c r="F7" s="279"/>
      <c r="G7" s="47"/>
      <c r="H7" s="47"/>
      <c r="I7" s="156" t="s">
        <v>49</v>
      </c>
      <c r="J7" s="157"/>
      <c r="K7" s="342" t="s">
        <v>112</v>
      </c>
      <c r="L7" s="342"/>
      <c r="M7" s="342"/>
      <c r="N7" s="343"/>
      <c r="O7" s="66"/>
      <c r="P7" s="301"/>
      <c r="Q7" s="302"/>
      <c r="R7" s="302"/>
      <c r="S7" s="302"/>
      <c r="T7" s="302"/>
      <c r="U7" s="303"/>
      <c r="V7" s="50"/>
      <c r="W7" s="36"/>
      <c r="X7" s="34"/>
    </row>
    <row r="8" spans="1:28" ht="10.5" customHeight="1" thickBot="1" x14ac:dyDescent="0.25">
      <c r="A8" s="283" t="s">
        <v>92</v>
      </c>
      <c r="B8" s="284"/>
      <c r="C8" s="284"/>
      <c r="D8" s="280" t="s">
        <v>112</v>
      </c>
      <c r="E8" s="280"/>
      <c r="F8" s="281"/>
      <c r="G8" s="47"/>
      <c r="H8" s="47"/>
      <c r="I8" s="297" t="str">
        <f ca="1">IF(K9="bitte angeben","",IF(K9=TODAY(),"","Bitte Datumseingabe überprüfen"))</f>
        <v/>
      </c>
      <c r="J8" s="297"/>
      <c r="K8" s="297"/>
      <c r="L8" s="297"/>
      <c r="M8" s="297"/>
      <c r="N8" s="335"/>
      <c r="O8" s="336"/>
      <c r="P8" s="304"/>
      <c r="Q8" s="305"/>
      <c r="R8" s="305"/>
      <c r="S8" s="305"/>
      <c r="T8" s="305"/>
      <c r="U8" s="306"/>
      <c r="V8" s="50"/>
      <c r="W8" s="37"/>
      <c r="X8" s="34"/>
    </row>
    <row r="9" spans="1:28" ht="10.5" customHeight="1" thickBot="1" x14ac:dyDescent="0.25">
      <c r="A9" s="224" t="str">
        <f>"Entf. Wohnort ("&amp;VLOOKUP(D5,Tabelle3!A2:H241,3,FALSE)&amp;", "&amp;D6&amp;")-Seminar"</f>
        <v>Entf. Wohnort (wird automatisch bestimmt, bitte Straße und Hausnummer angeben)-Seminar</v>
      </c>
      <c r="B9" s="225"/>
      <c r="C9" s="225"/>
      <c r="D9" s="225"/>
      <c r="E9" s="225"/>
      <c r="F9" s="70" t="s">
        <v>112</v>
      </c>
      <c r="G9" s="47"/>
      <c r="H9" s="47"/>
      <c r="I9" s="158" t="s">
        <v>45</v>
      </c>
      <c r="J9" s="159"/>
      <c r="K9" s="344" t="s">
        <v>112</v>
      </c>
      <c r="L9" s="345"/>
      <c r="M9" s="345"/>
      <c r="N9" s="346"/>
      <c r="O9" s="48"/>
      <c r="P9" s="347" t="s">
        <v>90</v>
      </c>
      <c r="Q9" s="348"/>
      <c r="R9" s="348"/>
      <c r="S9" s="348"/>
      <c r="T9" s="348"/>
      <c r="U9" s="349"/>
      <c r="V9" s="50"/>
      <c r="W9" s="193"/>
      <c r="X9" s="193"/>
    </row>
    <row r="10" spans="1:28" ht="10.5" customHeight="1" thickBot="1" x14ac:dyDescent="0.25">
      <c r="A10" s="224" t="str">
        <f>"Entf. Dienstort ("&amp;K16&amp;", "&amp;I16&amp;")-Seminar"</f>
        <v>Entf. Dienstort (wird automatisch bestimmt, wird automatisch bestimmt)-Seminar</v>
      </c>
      <c r="B10" s="225"/>
      <c r="C10" s="225"/>
      <c r="D10" s="225"/>
      <c r="E10" s="225"/>
      <c r="F10" s="70" t="s">
        <v>112</v>
      </c>
      <c r="G10" s="47"/>
      <c r="H10" s="47"/>
      <c r="I10" s="160"/>
      <c r="J10" s="160"/>
      <c r="K10" s="337"/>
      <c r="L10" s="337"/>
      <c r="M10" s="337"/>
      <c r="N10" s="337"/>
      <c r="O10" s="48"/>
      <c r="P10" s="49"/>
      <c r="Q10" s="49"/>
      <c r="R10" s="49"/>
      <c r="S10" s="49"/>
      <c r="T10" s="49"/>
      <c r="U10" s="49"/>
      <c r="V10" s="50"/>
      <c r="W10" s="38"/>
      <c r="X10" s="38"/>
    </row>
    <row r="11" spans="1:28" ht="10.5" customHeight="1" thickBot="1" x14ac:dyDescent="0.25">
      <c r="A11" s="224" t="str">
        <f>"Entf. Wohnort ("&amp;VLOOKUP(D5,Tabelle3!A2:H241,3,FALSE)&amp;", "&amp;D6&amp;")-Zweitfachschule"</f>
        <v>Entf. Wohnort (wird automatisch bestimmt, bitte Straße und Hausnummer angeben)-Zweitfachschule</v>
      </c>
      <c r="B11" s="225"/>
      <c r="C11" s="225"/>
      <c r="D11" s="225"/>
      <c r="E11" s="225"/>
      <c r="F11" s="93" t="s">
        <v>112</v>
      </c>
      <c r="G11" s="74"/>
      <c r="H11" s="103"/>
      <c r="I11" s="161" t="s">
        <v>98</v>
      </c>
      <c r="J11" s="162"/>
      <c r="K11" s="232"/>
      <c r="L11" s="233"/>
      <c r="M11" s="161" t="s">
        <v>97</v>
      </c>
      <c r="N11" s="162"/>
      <c r="O11" s="234"/>
      <c r="P11" s="223"/>
      <c r="Q11" s="222"/>
      <c r="R11" s="222"/>
      <c r="S11" s="222"/>
      <c r="T11" s="222"/>
      <c r="U11" s="222"/>
      <c r="V11" s="223"/>
      <c r="W11" s="69"/>
      <c r="X11" s="96">
        <v>1</v>
      </c>
      <c r="Y11" s="96">
        <f>X11-K24</f>
        <v>1</v>
      </c>
    </row>
    <row r="12" spans="1:28" ht="10.5" customHeight="1" x14ac:dyDescent="0.2">
      <c r="A12" s="224" t="str">
        <f>"Entf. Dienstort ("&amp;K16&amp;", "&amp;I16&amp;")-Zweitfachschule"</f>
        <v>Entf. Dienstort (wird automatisch bestimmt, wird automatisch bestimmt)-Zweitfachschule</v>
      </c>
      <c r="B12" s="225"/>
      <c r="C12" s="225"/>
      <c r="D12" s="225"/>
      <c r="E12" s="225"/>
      <c r="F12" s="93" t="s">
        <v>112</v>
      </c>
      <c r="G12" s="75"/>
      <c r="H12" s="104"/>
      <c r="I12" s="170"/>
      <c r="J12" s="171"/>
      <c r="K12" s="171"/>
      <c r="L12" s="171"/>
      <c r="M12" s="171"/>
      <c r="N12" s="171"/>
      <c r="O12" s="171"/>
      <c r="P12" s="171"/>
      <c r="Q12" s="171"/>
      <c r="R12" s="171"/>
      <c r="S12" s="171"/>
      <c r="T12" s="171"/>
      <c r="U12" s="171"/>
      <c r="V12" s="172"/>
      <c r="W12" s="69"/>
      <c r="X12" s="96">
        <v>0</v>
      </c>
      <c r="Y12" s="99">
        <f>K25-X12</f>
        <v>0</v>
      </c>
    </row>
    <row r="13" spans="1:28" ht="10.5" customHeight="1" thickBot="1" x14ac:dyDescent="0.25">
      <c r="A13" s="226" t="str">
        <f>"Entf. Zweitfachschule ("&amp;VLOOKUP(D5,Tabelle3!A2:H241,6,FALSE)&amp;", "&amp;VLOOKUP(D5,Tabelle3!A2:H241,7,FALSE)&amp;")-Seminar"</f>
        <v>Entf. Zweitfachschule (, )-Seminar</v>
      </c>
      <c r="B13" s="227"/>
      <c r="C13" s="227"/>
      <c r="D13" s="227"/>
      <c r="E13" s="227"/>
      <c r="F13" s="71" t="s">
        <v>112</v>
      </c>
      <c r="G13" s="76"/>
      <c r="H13" s="105"/>
      <c r="I13" s="173"/>
      <c r="J13" s="174"/>
      <c r="K13" s="174"/>
      <c r="L13" s="174"/>
      <c r="M13" s="174"/>
      <c r="N13" s="174"/>
      <c r="O13" s="174"/>
      <c r="P13" s="174"/>
      <c r="Q13" s="174"/>
      <c r="R13" s="174"/>
      <c r="S13" s="174"/>
      <c r="T13" s="174"/>
      <c r="U13" s="174"/>
      <c r="V13" s="175"/>
      <c r="W13" s="69"/>
      <c r="X13" s="69"/>
    </row>
    <row r="14" spans="1:28" ht="3" customHeight="1" thickBot="1" x14ac:dyDescent="0.25">
      <c r="A14" s="285"/>
      <c r="B14" s="285"/>
      <c r="C14" s="285"/>
      <c r="D14" s="282"/>
      <c r="E14" s="282"/>
      <c r="F14" s="282"/>
      <c r="G14" s="102"/>
      <c r="H14" s="47"/>
      <c r="I14" s="326"/>
      <c r="J14" s="326"/>
      <c r="K14" s="326"/>
      <c r="L14" s="326"/>
      <c r="M14" s="326"/>
      <c r="N14" s="326"/>
      <c r="O14" s="326"/>
      <c r="P14" s="326"/>
      <c r="Q14" s="326"/>
      <c r="R14" s="326"/>
      <c r="S14" s="326"/>
      <c r="T14" s="326"/>
      <c r="U14" s="326"/>
      <c r="V14" s="326"/>
      <c r="W14" s="193"/>
      <c r="X14" s="193"/>
    </row>
    <row r="15" spans="1:28" ht="10.5" customHeight="1" thickBot="1" x14ac:dyDescent="0.25">
      <c r="A15" s="350"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351"/>
      <c r="C15" s="351"/>
      <c r="D15" s="351"/>
      <c r="E15" s="351"/>
      <c r="F15" s="352"/>
      <c r="G15" s="176" t="s">
        <v>42</v>
      </c>
      <c r="H15" s="177"/>
      <c r="I15" s="163" t="str">
        <f>VLOOKUP(D5,Tabelle3!A2:H241,2,FALSE)&amp;" "&amp;VLOOKUP(D5,Tabelle3!A2:H241,3,FALSE)</f>
        <v xml:space="preserve"> wird automatisch bestimmt</v>
      </c>
      <c r="J15" s="164"/>
      <c r="K15" s="327" t="str">
        <f>IF(D6="bitte Straße und Hausnummer angeben","wird automatisch bestimmt",D6)</f>
        <v>wird automatisch bestimmt</v>
      </c>
      <c r="L15" s="328"/>
      <c r="M15" s="328"/>
      <c r="N15" s="329"/>
      <c r="O15" s="199" t="s">
        <v>65</v>
      </c>
      <c r="P15" s="200"/>
      <c r="Q15" s="200"/>
      <c r="R15" s="200"/>
      <c r="S15" s="201"/>
      <c r="T15" s="292" t="s">
        <v>47</v>
      </c>
      <c r="U15" s="319" t="str">
        <f>IF(MIN(C24:C143)&gt;0,MIN(C24:C143),"")</f>
        <v/>
      </c>
      <c r="V15" s="295" t="str">
        <f>IF(MAX(C24:C143)&gt;0,MAX(C24:C143),"")</f>
        <v/>
      </c>
      <c r="W15" s="194"/>
      <c r="X15" s="194"/>
    </row>
    <row r="16" spans="1:28" ht="10.5" customHeight="1" thickBot="1" x14ac:dyDescent="0.25">
      <c r="A16" s="228" t="s">
        <v>107</v>
      </c>
      <c r="B16" s="229"/>
      <c r="C16" s="229"/>
      <c r="D16" s="77">
        <f>VLOOKUP(D5,Tabelle3!A2:H241,7,FALSE)</f>
        <v>0</v>
      </c>
      <c r="E16" s="230">
        <f>VLOOKUP(D5,Tabelle3!A2:H241,6,FALSE)</f>
        <v>0</v>
      </c>
      <c r="F16" s="231"/>
      <c r="G16" s="178" t="s">
        <v>44</v>
      </c>
      <c r="H16" s="179"/>
      <c r="I16" s="165" t="str">
        <f>VLOOKUP(D5,Tabelle3!A2:H241,5,FALSE)</f>
        <v>wird automatisch bestimmt</v>
      </c>
      <c r="J16" s="166"/>
      <c r="K16" s="330" t="str">
        <f>VLOOKUP(D5,Tabelle3!A2:H241,4,FALSE)</f>
        <v>wird automatisch bestimmt</v>
      </c>
      <c r="L16" s="331"/>
      <c r="M16" s="331"/>
      <c r="N16" s="332"/>
      <c r="O16" s="202" t="str">
        <f>VLOOKUP(D5,Tabelle3!A2:H241,8,FALSE)</f>
        <v>wird automatisch bestimmt</v>
      </c>
      <c r="P16" s="203"/>
      <c r="Q16" s="203"/>
      <c r="R16" s="203"/>
      <c r="S16" s="204"/>
      <c r="T16" s="293"/>
      <c r="U16" s="320"/>
      <c r="V16" s="296"/>
      <c r="W16" s="39"/>
    </row>
    <row r="17" spans="1:29" ht="10.5" customHeight="1" x14ac:dyDescent="0.2">
      <c r="A17" s="167" t="str">
        <f>IF(AND(A18="",A19="",A20=""),"","Hinweise: ")</f>
        <v/>
      </c>
      <c r="B17" s="168"/>
      <c r="C17" s="168"/>
      <c r="D17" s="168"/>
      <c r="E17" s="168"/>
      <c r="F17" s="168"/>
      <c r="G17" s="168"/>
      <c r="H17" s="168"/>
      <c r="I17" s="168"/>
      <c r="J17" s="169"/>
      <c r="K17" s="211" t="s">
        <v>50</v>
      </c>
      <c r="L17" s="212"/>
      <c r="M17" s="212"/>
      <c r="N17" s="212"/>
      <c r="O17" s="212"/>
      <c r="P17" s="212"/>
      <c r="Q17" s="212"/>
      <c r="R17" s="212"/>
      <c r="S17" s="212"/>
      <c r="T17" s="212"/>
      <c r="U17" s="212"/>
      <c r="V17" s="213"/>
      <c r="W17" s="220" t="s">
        <v>60</v>
      </c>
      <c r="X17" s="221"/>
      <c r="Y17" s="221" t="s">
        <v>61</v>
      </c>
      <c r="Z17" s="221"/>
      <c r="AA17" s="235" t="s">
        <v>62</v>
      </c>
      <c r="AB17" s="235"/>
    </row>
    <row r="18" spans="1:29" ht="10.5" customHeight="1" x14ac:dyDescent="0.2">
      <c r="A18" s="240" t="str">
        <f>IF(SUM(X24:X142)&gt;0,"1) Angaben sind noch unvollständig. ","")</f>
        <v/>
      </c>
      <c r="B18" s="241"/>
      <c r="C18" s="241"/>
      <c r="D18" s="241"/>
      <c r="E18" s="241"/>
      <c r="F18" s="241"/>
      <c r="G18" s="241"/>
      <c r="H18" s="241"/>
      <c r="I18" s="241"/>
      <c r="J18" s="242"/>
      <c r="K18" s="214"/>
      <c r="L18" s="215"/>
      <c r="M18" s="215"/>
      <c r="N18" s="215"/>
      <c r="O18" s="215"/>
      <c r="P18" s="215"/>
      <c r="Q18" s="215"/>
      <c r="R18" s="215"/>
      <c r="S18" s="215"/>
      <c r="T18" s="215"/>
      <c r="U18" s="215"/>
      <c r="V18" s="216"/>
      <c r="W18" s="220"/>
      <c r="X18" s="221"/>
      <c r="Y18" s="221"/>
      <c r="Z18" s="221"/>
      <c r="AA18" s="235"/>
      <c r="AB18" s="235"/>
    </row>
    <row r="19" spans="1:29" ht="10.5" customHeight="1" x14ac:dyDescent="0.2">
      <c r="A19" s="240" t="str">
        <f>IF(SUM(Z24:Z142)&gt;0,"2) Bei Dienstgängen am Schulort kann max. die Strecke Schule-Geschäftsstelle (z. B. Seminar)-Schule abgerechnet werden.  ","")</f>
        <v/>
      </c>
      <c r="B19" s="241"/>
      <c r="C19" s="241"/>
      <c r="D19" s="241"/>
      <c r="E19" s="241"/>
      <c r="F19" s="241"/>
      <c r="G19" s="241"/>
      <c r="H19" s="241"/>
      <c r="I19" s="241"/>
      <c r="J19" s="242"/>
      <c r="K19" s="214"/>
      <c r="L19" s="215"/>
      <c r="M19" s="215"/>
      <c r="N19" s="215"/>
      <c r="O19" s="215"/>
      <c r="P19" s="215"/>
      <c r="Q19" s="215"/>
      <c r="R19" s="215"/>
      <c r="S19" s="215"/>
      <c r="T19" s="215"/>
      <c r="U19" s="215"/>
      <c r="V19" s="216"/>
      <c r="W19" s="220"/>
      <c r="X19" s="221"/>
      <c r="Y19" s="221"/>
      <c r="Z19" s="221"/>
      <c r="AA19" s="235"/>
      <c r="AB19" s="235"/>
    </row>
    <row r="20" spans="1:29" ht="10.5" customHeight="1" thickBot="1" x14ac:dyDescent="0.25">
      <c r="A20" s="243" t="str">
        <f>IF(SUM(AB24:AB142)&gt;0,"3) Fahrten können nur rückwirkend und innerhalb von 6 Monaten abgerechnet werden. ","")</f>
        <v/>
      </c>
      <c r="B20" s="244"/>
      <c r="C20" s="244"/>
      <c r="D20" s="244"/>
      <c r="E20" s="244"/>
      <c r="F20" s="244"/>
      <c r="G20" s="244"/>
      <c r="H20" s="244"/>
      <c r="I20" s="244"/>
      <c r="J20" s="245"/>
      <c r="K20" s="217"/>
      <c r="L20" s="218"/>
      <c r="M20" s="218"/>
      <c r="N20" s="218"/>
      <c r="O20" s="218"/>
      <c r="P20" s="218"/>
      <c r="Q20" s="218"/>
      <c r="R20" s="218"/>
      <c r="S20" s="218"/>
      <c r="T20" s="218"/>
      <c r="U20" s="218"/>
      <c r="V20" s="219"/>
      <c r="W20" s="220"/>
      <c r="X20" s="221"/>
      <c r="Y20" s="221"/>
      <c r="Z20" s="221"/>
      <c r="AA20" s="235"/>
      <c r="AB20" s="235"/>
    </row>
    <row r="21" spans="1:29" ht="10.5" customHeight="1" x14ac:dyDescent="0.2">
      <c r="A21" s="254" t="s">
        <v>40</v>
      </c>
      <c r="B21" s="354" t="s">
        <v>8</v>
      </c>
      <c r="C21" s="236" t="s">
        <v>17</v>
      </c>
      <c r="D21" s="106"/>
      <c r="E21" s="107"/>
      <c r="F21" s="107"/>
      <c r="G21" s="252" t="s">
        <v>115</v>
      </c>
      <c r="H21" s="250" t="s">
        <v>116</v>
      </c>
      <c r="I21" s="107"/>
      <c r="J21" s="108"/>
      <c r="K21" s="19" t="s">
        <v>5</v>
      </c>
      <c r="L21" s="236" t="s">
        <v>18</v>
      </c>
      <c r="M21" s="359" t="s">
        <v>64</v>
      </c>
      <c r="N21" s="205" t="s">
        <v>7</v>
      </c>
      <c r="O21" s="206"/>
      <c r="P21" s="207"/>
      <c r="Q21" s="264" t="s">
        <v>16</v>
      </c>
      <c r="R21" s="265"/>
      <c r="S21" s="290" t="s">
        <v>129</v>
      </c>
      <c r="T21" s="195" t="s">
        <v>46</v>
      </c>
      <c r="U21" s="236" t="s">
        <v>2</v>
      </c>
      <c r="V21" s="268" t="s">
        <v>0</v>
      </c>
      <c r="W21" s="220"/>
      <c r="X21" s="221"/>
      <c r="Y21" s="221"/>
      <c r="Z21" s="221"/>
      <c r="AA21" s="235"/>
      <c r="AB21" s="235"/>
    </row>
    <row r="22" spans="1:29" ht="10.5" customHeight="1" x14ac:dyDescent="0.2">
      <c r="A22" s="255"/>
      <c r="B22" s="355"/>
      <c r="C22" s="237"/>
      <c r="D22" s="256" t="s">
        <v>24</v>
      </c>
      <c r="E22" s="257"/>
      <c r="F22" s="258"/>
      <c r="G22" s="253"/>
      <c r="H22" s="251"/>
      <c r="I22" s="246" t="s">
        <v>110</v>
      </c>
      <c r="J22" s="247"/>
      <c r="K22" s="20" t="s">
        <v>4</v>
      </c>
      <c r="L22" s="237"/>
      <c r="M22" s="360"/>
      <c r="N22" s="208" t="s">
        <v>3</v>
      </c>
      <c r="O22" s="209"/>
      <c r="P22" s="210"/>
      <c r="Q22" s="266" t="s">
        <v>39</v>
      </c>
      <c r="R22" s="267"/>
      <c r="S22" s="291"/>
      <c r="T22" s="196"/>
      <c r="U22" s="237"/>
      <c r="V22" s="269"/>
      <c r="W22" s="220"/>
      <c r="X22" s="221"/>
      <c r="Y22" s="221"/>
      <c r="Z22" s="221"/>
      <c r="AA22" s="235"/>
      <c r="AB22" s="235"/>
    </row>
    <row r="23" spans="1:29" ht="10.5" customHeight="1" thickBot="1" x14ac:dyDescent="0.25">
      <c r="A23" s="255"/>
      <c r="B23" s="355"/>
      <c r="C23" s="237"/>
      <c r="D23" s="259" t="s">
        <v>38</v>
      </c>
      <c r="E23" s="260"/>
      <c r="F23" s="261"/>
      <c r="G23" s="248" t="s">
        <v>27</v>
      </c>
      <c r="H23" s="249"/>
      <c r="I23" s="94" t="s">
        <v>109</v>
      </c>
      <c r="J23" s="95" t="s">
        <v>111</v>
      </c>
      <c r="K23" s="54" t="s">
        <v>6</v>
      </c>
      <c r="L23" s="237"/>
      <c r="M23" s="360"/>
      <c r="N23" s="208" t="s">
        <v>63</v>
      </c>
      <c r="O23" s="209"/>
      <c r="P23" s="210"/>
      <c r="Q23" s="266"/>
      <c r="R23" s="267"/>
      <c r="S23" s="291"/>
      <c r="T23" s="196"/>
      <c r="U23" s="237"/>
      <c r="V23" s="269"/>
      <c r="W23" s="220"/>
      <c r="X23" s="221"/>
      <c r="Y23" s="221"/>
      <c r="Z23" s="221"/>
      <c r="AA23" s="235"/>
      <c r="AB23" s="235"/>
    </row>
    <row r="24" spans="1:29" ht="10.5" customHeight="1" x14ac:dyDescent="0.2">
      <c r="A24" s="262">
        <v>1</v>
      </c>
      <c r="B24" s="358" t="str">
        <f>IF(C24="","---",(IF(WEEKDAY(C24,2)=1,"Mo",(IF(WEEKDAY(C24,2)=2,"Di",(IF(WEEKDAY(C24,2)=3,"Mi",(IF(WEEKDAY(C24,2)=4,"Do",(IF(WEEKDAY(C24,2)=5,"Fr",(IF(WEEKDAY(C24,2)=6,"Sa","So")))))))))))))</f>
        <v>---</v>
      </c>
      <c r="C24" s="270"/>
      <c r="D24" s="197" t="s">
        <v>22</v>
      </c>
      <c r="E24" s="197"/>
      <c r="F24" s="197"/>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0" t="s">
        <v>22</v>
      </c>
      <c r="J24" s="151"/>
      <c r="K24" s="100"/>
      <c r="L24" s="272"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88"/>
      <c r="O24" s="189"/>
      <c r="P24" s="190"/>
      <c r="Q24" s="64"/>
      <c r="R24" s="65"/>
      <c r="S24" s="184" t="str">
        <f>IF(X24=1,"1","")&amp;IF(Z24=1,"2","")&amp;IF(AB24=1,"3","")</f>
        <v/>
      </c>
      <c r="T24" s="186" t="str">
        <f>IF(W24=0,"---",(IF(AND(L24&lt;&gt;"",M24&lt;&gt;""),M24,0)*IF(N25="m",L24-O25,IF(L24&lt;&gt;"",L24,0))+ IF(OR(N25="", N25="m"),0,IF(AND(O25&lt;=L24,N24&lt;&gt;""),O25,0)*0.01*N25)
+R24*0.5)*W24*AA24*IF($A$15="Die obigen Angaben in den Zeilen 6 bis 11 sind noch unvollständig",0,1))</f>
        <v>---</v>
      </c>
      <c r="U24" s="18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82"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263"/>
      <c r="B25" s="353"/>
      <c r="C25" s="271"/>
      <c r="D25" s="198" t="s">
        <v>22</v>
      </c>
      <c r="E25" s="198"/>
      <c r="F25" s="198"/>
      <c r="G25" s="148" t="s">
        <v>22</v>
      </c>
      <c r="H25" s="149"/>
      <c r="I25" s="97"/>
      <c r="J25" s="98"/>
      <c r="K25" s="56"/>
      <c r="L25" s="273"/>
      <c r="M25" s="57" t="str">
        <f>IF(M24="","","€ je km")</f>
        <v/>
      </c>
      <c r="N25" s="58"/>
      <c r="O25" s="191"/>
      <c r="P25" s="192"/>
      <c r="Q25" s="60"/>
      <c r="R25" s="61"/>
      <c r="S25" s="185"/>
      <c r="T25" s="187"/>
      <c r="U25" s="181"/>
      <c r="V25" s="183"/>
      <c r="Y25" s="29">
        <f>VLOOKUP(D25,Tabelle4!K$1:L$5,2,FALSE)</f>
        <v>0</v>
      </c>
    </row>
    <row r="26" spans="1:29" ht="10.5" customHeight="1" x14ac:dyDescent="0.2">
      <c r="A26" s="238">
        <v>2</v>
      </c>
      <c r="B26" s="356" t="str">
        <f>IF(C26="","---",(IF(WEEKDAY(C26,2)=1,"Mo",(IF(WEEKDAY(C26,2)=2,"Di",(IF(WEEKDAY(C26,2)=3,"Mi",(IF(WEEKDAY(C26,2)=4,"Do",(IF(WEEKDAY(C26,2)=5,"Fr",(IF(WEEKDAY(C26,2)=6,"Sa","So")))))))))))))</f>
        <v>---</v>
      </c>
      <c r="C26" s="270"/>
      <c r="D26" s="197" t="s">
        <v>22</v>
      </c>
      <c r="E26" s="197"/>
      <c r="F26" s="197"/>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0" t="s">
        <v>22</v>
      </c>
      <c r="J26" s="151"/>
      <c r="K26" s="111"/>
      <c r="L26" s="272"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88"/>
      <c r="O26" s="189"/>
      <c r="P26" s="190"/>
      <c r="Q26" s="91"/>
      <c r="R26" s="92"/>
      <c r="S26" s="184" t="str">
        <f>IF(X26=1,"1","")&amp;IF(Z26=1,"2","")&amp;IF(AB26=1,"3","")</f>
        <v/>
      </c>
      <c r="T26" s="186" t="str">
        <f>IF(W26=0,"---",(IF(AND(L26&lt;&gt;"",M26&lt;&gt;""),M26,0)*IF(N27="m",L26-O27,IF(L26&lt;&gt;"",L26,0))+ IF(OR(N27="", N27="m"),0,IF(AND(O27&lt;=L26,N26&lt;&gt;""),O27,0)*0.01*N27)
+R26*0.5)*W26*AA26*IF($A$15="Die obigen Angaben in den Zeilen 6 bis 11 sind noch unvollständig",0,1))</f>
        <v>---</v>
      </c>
      <c r="U26" s="18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82"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39"/>
      <c r="B27" s="357"/>
      <c r="C27" s="271"/>
      <c r="D27" s="198" t="s">
        <v>22</v>
      </c>
      <c r="E27" s="198"/>
      <c r="F27" s="198"/>
      <c r="G27" s="148" t="s">
        <v>22</v>
      </c>
      <c r="H27" s="149"/>
      <c r="I27" s="97"/>
      <c r="J27" s="98"/>
      <c r="K27" s="84"/>
      <c r="L27" s="273"/>
      <c r="M27" s="85" t="str">
        <f>IF(M26="","","€ je km")</f>
        <v/>
      </c>
      <c r="N27" s="86"/>
      <c r="O27" s="191"/>
      <c r="P27" s="192"/>
      <c r="Q27" s="87"/>
      <c r="R27" s="88"/>
      <c r="S27" s="185"/>
      <c r="T27" s="187"/>
      <c r="U27" s="181"/>
      <c r="V27" s="183"/>
      <c r="W27" s="82"/>
      <c r="X27" s="81"/>
      <c r="Y27" s="81">
        <f>VLOOKUP(D27,Tabelle4!K$1:L$5,2,FALSE)</f>
        <v>0</v>
      </c>
      <c r="Z27" s="81"/>
      <c r="AA27" s="82"/>
      <c r="AB27" s="82"/>
    </row>
    <row r="28" spans="1:29" ht="10.5" customHeight="1" x14ac:dyDescent="0.2">
      <c r="A28" s="366">
        <v>3</v>
      </c>
      <c r="B28" s="367" t="str">
        <f>IF(C28="","---",(IF(WEEKDAY(C28,2)=1,"Mo",(IF(WEEKDAY(C28,2)=2,"Di",(IF(WEEKDAY(C28,2)=3,"Mi",(IF(WEEKDAY(C28,2)=4,"Do",(IF(WEEKDAY(C28,2)=5,"Fr",(IF(WEEKDAY(C28,2)=6,"Sa","So")))))))))))))</f>
        <v>---</v>
      </c>
      <c r="C28" s="270"/>
      <c r="D28" s="197" t="s">
        <v>22</v>
      </c>
      <c r="E28" s="197"/>
      <c r="F28" s="197"/>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0" t="s">
        <v>22</v>
      </c>
      <c r="J28" s="151"/>
      <c r="K28" s="111"/>
      <c r="L28" s="272"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88"/>
      <c r="O28" s="189"/>
      <c r="P28" s="190"/>
      <c r="Q28" s="91"/>
      <c r="R28" s="92"/>
      <c r="S28" s="184" t="str">
        <f>IF(X28=1,"1","")&amp;IF(Z28=1,"2","")&amp;IF(AB28=1,"3","")</f>
        <v/>
      </c>
      <c r="T28" s="186" t="str">
        <f>IF(W28=0,"---",(IF(AND(L28&lt;&gt;"",M28&lt;&gt;""),M28,0)*IF(N29="m",L28-O29,IF(L28&lt;&gt;"",L28,0))+ IF(OR(N29="", N29="m"),0,IF(AND(O29&lt;=L28,N28&lt;&gt;""),O29,0)*0.01*N29)
+R28*0.5)*W28*AA28*IF($A$15="Die obigen Angaben in den Zeilen 6 bis 11 sind noch unvollständig",0,1))</f>
        <v>---</v>
      </c>
      <c r="U28" s="18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82"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275"/>
      <c r="B29" s="274"/>
      <c r="C29" s="271"/>
      <c r="D29" s="198" t="s">
        <v>22</v>
      </c>
      <c r="E29" s="198"/>
      <c r="F29" s="198"/>
      <c r="G29" s="148" t="s">
        <v>22</v>
      </c>
      <c r="H29" s="149"/>
      <c r="I29" s="97"/>
      <c r="J29" s="98"/>
      <c r="K29" s="84"/>
      <c r="L29" s="273"/>
      <c r="M29" s="85" t="str">
        <f>IF(M28="","","€ je km")</f>
        <v/>
      </c>
      <c r="N29" s="86"/>
      <c r="O29" s="191"/>
      <c r="P29" s="192"/>
      <c r="Q29" s="87"/>
      <c r="R29" s="88"/>
      <c r="S29" s="185"/>
      <c r="T29" s="187"/>
      <c r="U29" s="181"/>
      <c r="V29" s="183"/>
      <c r="W29" s="82"/>
      <c r="X29" s="81"/>
      <c r="Y29" s="81">
        <f>VLOOKUP(D29,Tabelle4!K$1:L$5,2,FALSE)</f>
        <v>0</v>
      </c>
      <c r="Z29" s="81"/>
      <c r="AA29" s="82"/>
      <c r="AB29" s="82"/>
    </row>
    <row r="30" spans="1:29" ht="10.5" customHeight="1" x14ac:dyDescent="0.2">
      <c r="A30" s="275">
        <v>4</v>
      </c>
      <c r="B30" s="274" t="str">
        <f>IF(C30="","---",(IF(WEEKDAY(C30,2)=1,"Mo",(IF(WEEKDAY(C30,2)=2,"Di",(IF(WEEKDAY(C30,2)=3,"Mi",(IF(WEEKDAY(C30,2)=4,"Do",(IF(WEEKDAY(C30,2)=5,"Fr",(IF(WEEKDAY(C30,2)=6,"Sa","So")))))))))))))</f>
        <v>---</v>
      </c>
      <c r="C30" s="270"/>
      <c r="D30" s="197" t="s">
        <v>22</v>
      </c>
      <c r="E30" s="197"/>
      <c r="F30" s="197"/>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0" t="s">
        <v>22</v>
      </c>
      <c r="J30" s="151"/>
      <c r="K30" s="111"/>
      <c r="L30" s="272"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88"/>
      <c r="O30" s="189"/>
      <c r="P30" s="190"/>
      <c r="Q30" s="91"/>
      <c r="R30" s="92"/>
      <c r="S30" s="184" t="str">
        <f>IF(X30=1,"1","")&amp;IF(Z30=1,"2","")&amp;IF(AB30=1,"3","")</f>
        <v/>
      </c>
      <c r="T30" s="186" t="str">
        <f>IF(W30=0,"---",(IF(AND(L30&lt;&gt;"",M30&lt;&gt;""),M30,0)*IF(N31="m",L30-O31,IF(L30&lt;&gt;"",L30,0))+ IF(OR(N31="", N31="m"),0,IF(AND(O31&lt;=L30,N30&lt;&gt;""),O31,0)*0.01*N31)
+R30*0.5)*W30*AA30*IF($A$15="Die obigen Angaben in den Zeilen 6 bis 11 sind noch unvollständig",0,1))</f>
        <v>---</v>
      </c>
      <c r="U30" s="18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82"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275"/>
      <c r="B31" s="274"/>
      <c r="C31" s="271"/>
      <c r="D31" s="198" t="s">
        <v>22</v>
      </c>
      <c r="E31" s="198"/>
      <c r="F31" s="198"/>
      <c r="G31" s="148" t="s">
        <v>22</v>
      </c>
      <c r="H31" s="149"/>
      <c r="I31" s="97"/>
      <c r="J31" s="98"/>
      <c r="K31" s="84"/>
      <c r="L31" s="273"/>
      <c r="M31" s="85" t="str">
        <f>IF(M30="","","€ je km")</f>
        <v/>
      </c>
      <c r="N31" s="86"/>
      <c r="O31" s="191"/>
      <c r="P31" s="192"/>
      <c r="Q31" s="87"/>
      <c r="R31" s="88"/>
      <c r="S31" s="185"/>
      <c r="T31" s="187"/>
      <c r="U31" s="181"/>
      <c r="V31" s="183"/>
      <c r="W31" s="82"/>
      <c r="X31" s="81"/>
      <c r="Y31" s="81">
        <f>VLOOKUP(D31,Tabelle4!K$1:L$5,2,FALSE)</f>
        <v>0</v>
      </c>
      <c r="Z31" s="81"/>
      <c r="AA31" s="82"/>
      <c r="AB31" s="82"/>
    </row>
    <row r="32" spans="1:29" ht="10.5" customHeight="1" x14ac:dyDescent="0.2">
      <c r="A32" s="275">
        <v>5</v>
      </c>
      <c r="B32" s="274" t="str">
        <f>IF(C32="","---",(IF(WEEKDAY(C32,2)=1,"Mo",(IF(WEEKDAY(C32,2)=2,"Di",(IF(WEEKDAY(C32,2)=3,"Mi",(IF(WEEKDAY(C32,2)=4,"Do",(IF(WEEKDAY(C32,2)=5,"Fr",(IF(WEEKDAY(C32,2)=6,"Sa","So")))))))))))))</f>
        <v>---</v>
      </c>
      <c r="C32" s="270"/>
      <c r="D32" s="197" t="s">
        <v>22</v>
      </c>
      <c r="E32" s="197"/>
      <c r="F32" s="197"/>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0" t="s">
        <v>22</v>
      </c>
      <c r="J32" s="151"/>
      <c r="K32" s="111"/>
      <c r="L32" s="272"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88"/>
      <c r="O32" s="189"/>
      <c r="P32" s="190"/>
      <c r="Q32" s="91"/>
      <c r="R32" s="92"/>
      <c r="S32" s="184" t="str">
        <f>IF(X32=1,"1","")&amp;IF(Z32=1,"2","")&amp;IF(AB32=1,"3","")</f>
        <v/>
      </c>
      <c r="T32" s="186" t="str">
        <f>IF(W32=0,"---",(IF(AND(L32&lt;&gt;"",M32&lt;&gt;""),M32,0)*IF(N33="m",L32-O33,IF(L32&lt;&gt;"",L32,0))+ IF(OR(N33="", N33="m"),0,IF(AND(O33&lt;=L32,N32&lt;&gt;""),O33,0)*0.01*N33)
+R32*0.5)*W32*AA32*IF($A$15="Die obigen Angaben in den Zeilen 6 bis 11 sind noch unvollständig",0,1))</f>
        <v>---</v>
      </c>
      <c r="U32" s="18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82"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275"/>
      <c r="B33" s="274"/>
      <c r="C33" s="271"/>
      <c r="D33" s="198" t="s">
        <v>22</v>
      </c>
      <c r="E33" s="198"/>
      <c r="F33" s="198"/>
      <c r="G33" s="148" t="s">
        <v>22</v>
      </c>
      <c r="H33" s="149"/>
      <c r="I33" s="97"/>
      <c r="J33" s="98"/>
      <c r="K33" s="84"/>
      <c r="L33" s="273"/>
      <c r="M33" s="85" t="str">
        <f>IF(M32="","","€ je km")</f>
        <v/>
      </c>
      <c r="N33" s="86"/>
      <c r="O33" s="191"/>
      <c r="P33" s="192"/>
      <c r="Q33" s="87"/>
      <c r="R33" s="88"/>
      <c r="S33" s="185"/>
      <c r="T33" s="187"/>
      <c r="U33" s="181"/>
      <c r="V33" s="183"/>
      <c r="W33" s="82"/>
      <c r="X33" s="81"/>
      <c r="Y33" s="81">
        <f>VLOOKUP(D33,Tabelle4!K$1:L$5,2,FALSE)</f>
        <v>0</v>
      </c>
      <c r="Z33" s="81"/>
      <c r="AA33" s="82"/>
      <c r="AB33" s="82"/>
    </row>
    <row r="34" spans="1:29" ht="10.5" customHeight="1" x14ac:dyDescent="0.2">
      <c r="A34" s="275">
        <v>6</v>
      </c>
      <c r="B34" s="274" t="str">
        <f>IF(C34="","---",(IF(WEEKDAY(C34,2)=1,"Mo",(IF(WEEKDAY(C34,2)=2,"Di",(IF(WEEKDAY(C34,2)=3,"Mi",(IF(WEEKDAY(C34,2)=4,"Do",(IF(WEEKDAY(C34,2)=5,"Fr",(IF(WEEKDAY(C34,2)=6,"Sa","So")))))))))))))</f>
        <v>---</v>
      </c>
      <c r="C34" s="270"/>
      <c r="D34" s="197" t="s">
        <v>22</v>
      </c>
      <c r="E34" s="197"/>
      <c r="F34" s="197"/>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0" t="s">
        <v>22</v>
      </c>
      <c r="J34" s="151"/>
      <c r="K34" s="111"/>
      <c r="L34" s="272"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88"/>
      <c r="O34" s="189"/>
      <c r="P34" s="190"/>
      <c r="Q34" s="91"/>
      <c r="R34" s="92"/>
      <c r="S34" s="184" t="str">
        <f>IF(X34=1,"1","")&amp;IF(Z34=1,"2","")&amp;IF(AB34=1,"3","")</f>
        <v/>
      </c>
      <c r="T34" s="186" t="str">
        <f>IF(W34=0,"---",(IF(AND(L34&lt;&gt;"",M34&lt;&gt;""),M34,0)*IF(N35="m",L34-O35,IF(L34&lt;&gt;"",L34,0))+ IF(OR(N35="", N35="m"),0,IF(AND(O35&lt;=L34,N34&lt;&gt;""),O35,0)*0.01*N35)
+R34*0.5)*W34*AA34*IF($A$15="Die obigen Angaben in den Zeilen 6 bis 11 sind noch unvollständig",0,1))</f>
        <v>---</v>
      </c>
      <c r="U34" s="18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82"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275"/>
      <c r="B35" s="274"/>
      <c r="C35" s="271"/>
      <c r="D35" s="198" t="s">
        <v>22</v>
      </c>
      <c r="E35" s="198"/>
      <c r="F35" s="198"/>
      <c r="G35" s="148" t="s">
        <v>22</v>
      </c>
      <c r="H35" s="149"/>
      <c r="I35" s="97"/>
      <c r="J35" s="98"/>
      <c r="K35" s="84"/>
      <c r="L35" s="273"/>
      <c r="M35" s="85" t="str">
        <f>IF(M34="","","€ je km")</f>
        <v/>
      </c>
      <c r="N35" s="86"/>
      <c r="O35" s="191"/>
      <c r="P35" s="192"/>
      <c r="Q35" s="87"/>
      <c r="R35" s="88"/>
      <c r="S35" s="185"/>
      <c r="T35" s="187"/>
      <c r="U35" s="181"/>
      <c r="V35" s="183"/>
      <c r="W35" s="82"/>
      <c r="X35" s="81"/>
      <c r="Y35" s="81">
        <f>VLOOKUP(D35,Tabelle4!K$1:L$5,2,FALSE)</f>
        <v>0</v>
      </c>
      <c r="Z35" s="81"/>
      <c r="AA35" s="82"/>
      <c r="AB35" s="82"/>
    </row>
    <row r="36" spans="1:29" ht="10.5" customHeight="1" x14ac:dyDescent="0.2">
      <c r="A36" s="275">
        <v>7</v>
      </c>
      <c r="B36" s="274" t="str">
        <f>IF(C36="","---",(IF(WEEKDAY(C36,2)=1,"Mo",(IF(WEEKDAY(C36,2)=2,"Di",(IF(WEEKDAY(C36,2)=3,"Mi",(IF(WEEKDAY(C36,2)=4,"Do",(IF(WEEKDAY(C36,2)=5,"Fr",(IF(WEEKDAY(C36,2)=6,"Sa","So")))))))))))))</f>
        <v>---</v>
      </c>
      <c r="C36" s="270"/>
      <c r="D36" s="197" t="s">
        <v>22</v>
      </c>
      <c r="E36" s="197"/>
      <c r="F36" s="197"/>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0" t="s">
        <v>22</v>
      </c>
      <c r="J36" s="151"/>
      <c r="K36" s="111"/>
      <c r="L36" s="272"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88"/>
      <c r="O36" s="189"/>
      <c r="P36" s="190"/>
      <c r="Q36" s="91"/>
      <c r="R36" s="92"/>
      <c r="S36" s="184" t="str">
        <f>IF(X36=1,"1","")&amp;IF(Z36=1,"2","")&amp;IF(AB36=1,"3","")</f>
        <v/>
      </c>
      <c r="T36" s="186" t="str">
        <f>IF(W36=0,"---",(IF(AND(L36&lt;&gt;"",M36&lt;&gt;""),M36,0)*IF(N37="m",L36-O37,IF(L36&lt;&gt;"",L36,0))+ IF(OR(N37="", N37="m"),0,IF(AND(O37&lt;=L36,N36&lt;&gt;""),O37,0)*0.01*N37)
+R36*0.5)*W36*AA36*IF($A$15="Die obigen Angaben in den Zeilen 6 bis 11 sind noch unvollständig",0,1))</f>
        <v>---</v>
      </c>
      <c r="U36" s="18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82"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275"/>
      <c r="B37" s="274"/>
      <c r="C37" s="271"/>
      <c r="D37" s="198" t="s">
        <v>22</v>
      </c>
      <c r="E37" s="198"/>
      <c r="F37" s="198"/>
      <c r="G37" s="148" t="s">
        <v>22</v>
      </c>
      <c r="H37" s="149"/>
      <c r="I37" s="97"/>
      <c r="J37" s="98"/>
      <c r="K37" s="84"/>
      <c r="L37" s="273"/>
      <c r="M37" s="85" t="str">
        <f>IF(M36="","","€ je km")</f>
        <v/>
      </c>
      <c r="N37" s="86"/>
      <c r="O37" s="191"/>
      <c r="P37" s="192"/>
      <c r="Q37" s="87"/>
      <c r="R37" s="88"/>
      <c r="S37" s="185"/>
      <c r="T37" s="187"/>
      <c r="U37" s="181"/>
      <c r="V37" s="183"/>
      <c r="W37" s="82"/>
      <c r="X37" s="81"/>
      <c r="Y37" s="81">
        <f>VLOOKUP(D37,Tabelle4!K$1:L$5,2,FALSE)</f>
        <v>0</v>
      </c>
      <c r="Z37" s="81"/>
      <c r="AA37" s="82"/>
      <c r="AB37" s="82"/>
    </row>
    <row r="38" spans="1:29" ht="10.5" customHeight="1" x14ac:dyDescent="0.2">
      <c r="A38" s="275">
        <v>8</v>
      </c>
      <c r="B38" s="274" t="str">
        <f>IF(C38="","---",(IF(WEEKDAY(C38,2)=1,"Mo",(IF(WEEKDAY(C38,2)=2,"Di",(IF(WEEKDAY(C38,2)=3,"Mi",(IF(WEEKDAY(C38,2)=4,"Do",(IF(WEEKDAY(C38,2)=5,"Fr",(IF(WEEKDAY(C38,2)=6,"Sa","So")))))))))))))</f>
        <v>---</v>
      </c>
      <c r="C38" s="270"/>
      <c r="D38" s="197" t="s">
        <v>22</v>
      </c>
      <c r="E38" s="197"/>
      <c r="F38" s="197"/>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0" t="s">
        <v>22</v>
      </c>
      <c r="J38" s="151"/>
      <c r="K38" s="111"/>
      <c r="L38" s="272"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88"/>
      <c r="O38" s="189"/>
      <c r="P38" s="190"/>
      <c r="Q38" s="91"/>
      <c r="R38" s="92"/>
      <c r="S38" s="184" t="str">
        <f>IF(X38=1,"1","")&amp;IF(Z38=1,"2","")&amp;IF(AB38=1,"3","")</f>
        <v/>
      </c>
      <c r="T38" s="186" t="str">
        <f>IF(W38=0,"---",(IF(AND(L38&lt;&gt;"",M38&lt;&gt;""),M38,0)*IF(N39="m",L38-O39,IF(L38&lt;&gt;"",L38,0))+ IF(OR(N39="", N39="m"),0,IF(AND(O39&lt;=L38,N38&lt;&gt;""),O39,0)*0.01*N39)
+R38*0.5)*W38*AA38*IF($A$15="Die obigen Angaben in den Zeilen 6 bis 11 sind noch unvollständig",0,1))</f>
        <v>---</v>
      </c>
      <c r="U38" s="18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82"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275"/>
      <c r="B39" s="274"/>
      <c r="C39" s="271"/>
      <c r="D39" s="198" t="s">
        <v>22</v>
      </c>
      <c r="E39" s="198"/>
      <c r="F39" s="198"/>
      <c r="G39" s="148" t="s">
        <v>22</v>
      </c>
      <c r="H39" s="149"/>
      <c r="I39" s="97"/>
      <c r="J39" s="98"/>
      <c r="K39" s="84"/>
      <c r="L39" s="273"/>
      <c r="M39" s="85" t="str">
        <f>IF(M38="","","€ je km")</f>
        <v/>
      </c>
      <c r="N39" s="86"/>
      <c r="O39" s="191"/>
      <c r="P39" s="192"/>
      <c r="Q39" s="87"/>
      <c r="R39" s="88"/>
      <c r="S39" s="185"/>
      <c r="T39" s="187"/>
      <c r="U39" s="181"/>
      <c r="V39" s="183"/>
      <c r="W39" s="82"/>
      <c r="X39" s="81"/>
      <c r="Y39" s="81">
        <f>VLOOKUP(D39,Tabelle4!K$1:L$5,2,FALSE)</f>
        <v>0</v>
      </c>
      <c r="Z39" s="81"/>
      <c r="AA39" s="82"/>
      <c r="AB39" s="82"/>
    </row>
    <row r="40" spans="1:29" ht="10.5" customHeight="1" x14ac:dyDescent="0.2">
      <c r="A40" s="275">
        <v>9</v>
      </c>
      <c r="B40" s="274" t="str">
        <f>IF(C40="","---",(IF(WEEKDAY(C40,2)=1,"Mo",(IF(WEEKDAY(C40,2)=2,"Di",(IF(WEEKDAY(C40,2)=3,"Mi",(IF(WEEKDAY(C40,2)=4,"Do",(IF(WEEKDAY(C40,2)=5,"Fr",(IF(WEEKDAY(C40,2)=6,"Sa","So")))))))))))))</f>
        <v>---</v>
      </c>
      <c r="C40" s="270"/>
      <c r="D40" s="197" t="s">
        <v>22</v>
      </c>
      <c r="E40" s="197"/>
      <c r="F40" s="197"/>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0" t="s">
        <v>22</v>
      </c>
      <c r="J40" s="151"/>
      <c r="K40" s="111"/>
      <c r="L40" s="272"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88"/>
      <c r="O40" s="189"/>
      <c r="P40" s="190"/>
      <c r="Q40" s="91"/>
      <c r="R40" s="92"/>
      <c r="S40" s="184" t="str">
        <f>IF(X40=1,"1","")&amp;IF(Z40=1,"2","")&amp;IF(AB40=1,"3","")</f>
        <v/>
      </c>
      <c r="T40" s="186" t="str">
        <f>IF(W40=0,"---",(IF(AND(L40&lt;&gt;"",M40&lt;&gt;""),M40,0)*IF(N41="m",L40-O41,IF(L40&lt;&gt;"",L40,0))+ IF(OR(N41="", N41="m"),0,IF(AND(O41&lt;=L40,N40&lt;&gt;""),O41,0)*0.01*N41)
+R40*0.5)*W40*AA40*IF($A$15="Die obigen Angaben in den Zeilen 6 bis 11 sind noch unvollständig",0,1))</f>
        <v>---</v>
      </c>
      <c r="U40" s="18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82"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275"/>
      <c r="B41" s="274"/>
      <c r="C41" s="271"/>
      <c r="D41" s="198" t="s">
        <v>22</v>
      </c>
      <c r="E41" s="198"/>
      <c r="F41" s="198"/>
      <c r="G41" s="148" t="s">
        <v>22</v>
      </c>
      <c r="H41" s="149"/>
      <c r="I41" s="97"/>
      <c r="J41" s="98"/>
      <c r="K41" s="84"/>
      <c r="L41" s="273"/>
      <c r="M41" s="85" t="str">
        <f>IF(M40="","","€ je km")</f>
        <v/>
      </c>
      <c r="N41" s="86"/>
      <c r="O41" s="191"/>
      <c r="P41" s="192"/>
      <c r="Q41" s="87"/>
      <c r="R41" s="88"/>
      <c r="S41" s="185"/>
      <c r="T41" s="187"/>
      <c r="U41" s="181"/>
      <c r="V41" s="183"/>
      <c r="W41" s="82"/>
      <c r="X41" s="81"/>
      <c r="Y41" s="81">
        <f>VLOOKUP(D41,Tabelle4!K$1:L$5,2,FALSE)</f>
        <v>0</v>
      </c>
      <c r="Z41" s="81"/>
      <c r="AA41" s="82"/>
      <c r="AB41" s="82"/>
    </row>
    <row r="42" spans="1:29" ht="10.5" customHeight="1" x14ac:dyDescent="0.2">
      <c r="A42" s="275">
        <v>10</v>
      </c>
      <c r="B42" s="274" t="str">
        <f>IF(C42="","---",(IF(WEEKDAY(C42,2)=1,"Mo",(IF(WEEKDAY(C42,2)=2,"Di",(IF(WEEKDAY(C42,2)=3,"Mi",(IF(WEEKDAY(C42,2)=4,"Do",(IF(WEEKDAY(C42,2)=5,"Fr",(IF(WEEKDAY(C42,2)=6,"Sa","So")))))))))))))</f>
        <v>---</v>
      </c>
      <c r="C42" s="270"/>
      <c r="D42" s="197" t="s">
        <v>22</v>
      </c>
      <c r="E42" s="197"/>
      <c r="F42" s="197"/>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0" t="s">
        <v>22</v>
      </c>
      <c r="J42" s="151"/>
      <c r="K42" s="111"/>
      <c r="L42" s="272"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88"/>
      <c r="O42" s="189"/>
      <c r="P42" s="190"/>
      <c r="Q42" s="91"/>
      <c r="R42" s="92"/>
      <c r="S42" s="184" t="str">
        <f>IF(X42=1,"1","")&amp;IF(Z42=1,"2","")&amp;IF(AB42=1,"3","")</f>
        <v/>
      </c>
      <c r="T42" s="186" t="str">
        <f>IF(W42=0,"---",(IF(AND(L42&lt;&gt;"",M42&lt;&gt;""),M42,0)*IF(N43="m",L42-O43,IF(L42&lt;&gt;"",L42,0))+ IF(OR(N43="", N43="m"),0,IF(AND(O43&lt;=L42,N42&lt;&gt;""),O43,0)*0.01*N43)
+R42*0.5)*W42*AA42*IF($A$15="Die obigen Angaben in den Zeilen 6 bis 11 sind noch unvollständig",0,1))</f>
        <v>---</v>
      </c>
      <c r="U42" s="18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82"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275"/>
      <c r="B43" s="274"/>
      <c r="C43" s="271"/>
      <c r="D43" s="198" t="s">
        <v>22</v>
      </c>
      <c r="E43" s="198"/>
      <c r="F43" s="198"/>
      <c r="G43" s="148" t="s">
        <v>22</v>
      </c>
      <c r="H43" s="149"/>
      <c r="I43" s="97"/>
      <c r="J43" s="98"/>
      <c r="K43" s="84"/>
      <c r="L43" s="273"/>
      <c r="M43" s="85" t="str">
        <f>IF(M42="","","€ je km")</f>
        <v/>
      </c>
      <c r="N43" s="86"/>
      <c r="O43" s="191"/>
      <c r="P43" s="192"/>
      <c r="Q43" s="87"/>
      <c r="R43" s="88"/>
      <c r="S43" s="185"/>
      <c r="T43" s="187"/>
      <c r="U43" s="181"/>
      <c r="V43" s="183"/>
      <c r="W43" s="82"/>
      <c r="X43" s="81"/>
      <c r="Y43" s="81">
        <f>VLOOKUP(D43,Tabelle4!K$1:L$5,2,FALSE)</f>
        <v>0</v>
      </c>
      <c r="Z43" s="81"/>
      <c r="AA43" s="82"/>
      <c r="AB43" s="82"/>
    </row>
    <row r="44" spans="1:29" ht="10.5" customHeight="1" x14ac:dyDescent="0.2">
      <c r="A44" s="275">
        <v>11</v>
      </c>
      <c r="B44" s="274" t="str">
        <f>IF(C44="","---",(IF(WEEKDAY(C44,2)=1,"Mo",(IF(WEEKDAY(C44,2)=2,"Di",(IF(WEEKDAY(C44,2)=3,"Mi",(IF(WEEKDAY(C44,2)=4,"Do",(IF(WEEKDAY(C44,2)=5,"Fr",(IF(WEEKDAY(C44,2)=6,"Sa","So")))))))))))))</f>
        <v>---</v>
      </c>
      <c r="C44" s="270"/>
      <c r="D44" s="197" t="s">
        <v>22</v>
      </c>
      <c r="E44" s="197"/>
      <c r="F44" s="197"/>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0" t="s">
        <v>22</v>
      </c>
      <c r="J44" s="151"/>
      <c r="K44" s="111"/>
      <c r="L44" s="272"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88"/>
      <c r="O44" s="189"/>
      <c r="P44" s="190"/>
      <c r="Q44" s="91"/>
      <c r="R44" s="92"/>
      <c r="S44" s="184" t="str">
        <f>IF(X44=1,"1","")&amp;IF(Z44=1,"2","")&amp;IF(AB44=1,"3","")</f>
        <v/>
      </c>
      <c r="T44" s="186" t="str">
        <f>IF(W44=0,"---",(IF(AND(L44&lt;&gt;"",M44&lt;&gt;""),M44,0)*IF(N45="m",L44-O45,IF(L44&lt;&gt;"",L44,0))+ IF(OR(N45="", N45="m"),0,IF(AND(O45&lt;=L44,N44&lt;&gt;""),O45,0)*0.01*N45)
+R44*0.5)*W44*AA44*IF($A$15="Die obigen Angaben in den Zeilen 6 bis 11 sind noch unvollständig",0,1))</f>
        <v>---</v>
      </c>
      <c r="U44" s="18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82"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275"/>
      <c r="B45" s="274"/>
      <c r="C45" s="271"/>
      <c r="D45" s="198" t="s">
        <v>22</v>
      </c>
      <c r="E45" s="198"/>
      <c r="F45" s="198"/>
      <c r="G45" s="148" t="s">
        <v>22</v>
      </c>
      <c r="H45" s="149"/>
      <c r="I45" s="97"/>
      <c r="J45" s="98"/>
      <c r="K45" s="84"/>
      <c r="L45" s="273"/>
      <c r="M45" s="85" t="str">
        <f>IF(M44="","","€ je km")</f>
        <v/>
      </c>
      <c r="N45" s="86"/>
      <c r="O45" s="191"/>
      <c r="P45" s="192"/>
      <c r="Q45" s="87"/>
      <c r="R45" s="88"/>
      <c r="S45" s="185"/>
      <c r="T45" s="187"/>
      <c r="U45" s="181"/>
      <c r="V45" s="183"/>
      <c r="W45" s="82"/>
      <c r="X45" s="81"/>
      <c r="Y45" s="81">
        <f>VLOOKUP(D45,Tabelle4!K$1:L$5,2,FALSE)</f>
        <v>0</v>
      </c>
      <c r="Z45" s="81"/>
      <c r="AA45" s="82"/>
      <c r="AB45" s="82"/>
    </row>
    <row r="46" spans="1:29" ht="10.5" customHeight="1" x14ac:dyDescent="0.2">
      <c r="A46" s="275">
        <v>12</v>
      </c>
      <c r="B46" s="274" t="str">
        <f>IF(C46="","---",(IF(WEEKDAY(C46,2)=1,"Mo",(IF(WEEKDAY(C46,2)=2,"Di",(IF(WEEKDAY(C46,2)=3,"Mi",(IF(WEEKDAY(C46,2)=4,"Do",(IF(WEEKDAY(C46,2)=5,"Fr",(IF(WEEKDAY(C46,2)=6,"Sa","So")))))))))))))</f>
        <v>---</v>
      </c>
      <c r="C46" s="270"/>
      <c r="D46" s="197" t="s">
        <v>22</v>
      </c>
      <c r="E46" s="197"/>
      <c r="F46" s="197"/>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0" t="s">
        <v>22</v>
      </c>
      <c r="J46" s="151"/>
      <c r="K46" s="111"/>
      <c r="L46" s="272"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88"/>
      <c r="O46" s="189"/>
      <c r="P46" s="190"/>
      <c r="Q46" s="91"/>
      <c r="R46" s="92"/>
      <c r="S46" s="184" t="str">
        <f>IF(X46=1,"1","")&amp;IF(Z46=1,"2","")&amp;IF(AB46=1,"3","")</f>
        <v/>
      </c>
      <c r="T46" s="186" t="str">
        <f>IF(W46=0,"---",(IF(AND(L46&lt;&gt;"",M46&lt;&gt;""),M46,0)*IF(N47="m",L46-O47,IF(L46&lt;&gt;"",L46,0))+ IF(OR(N47="", N47="m"),0,IF(AND(O47&lt;=L46,N46&lt;&gt;""),O47,0)*0.01*N47)
+R46*0.5)*W46*AA46*IF($A$15="Die obigen Angaben in den Zeilen 6 bis 11 sind noch unvollständig",0,1))</f>
        <v>---</v>
      </c>
      <c r="U46" s="18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82"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275"/>
      <c r="B47" s="274"/>
      <c r="C47" s="271"/>
      <c r="D47" s="198" t="s">
        <v>22</v>
      </c>
      <c r="E47" s="198"/>
      <c r="F47" s="198"/>
      <c r="G47" s="148" t="s">
        <v>22</v>
      </c>
      <c r="H47" s="149"/>
      <c r="I47" s="97"/>
      <c r="J47" s="98"/>
      <c r="K47" s="84"/>
      <c r="L47" s="273"/>
      <c r="M47" s="85" t="str">
        <f>IF(M46="","","€ je km")</f>
        <v/>
      </c>
      <c r="N47" s="86"/>
      <c r="O47" s="191"/>
      <c r="P47" s="192"/>
      <c r="Q47" s="87"/>
      <c r="R47" s="88"/>
      <c r="S47" s="185"/>
      <c r="T47" s="187"/>
      <c r="U47" s="181"/>
      <c r="V47" s="183"/>
      <c r="W47" s="82"/>
      <c r="X47" s="81"/>
      <c r="Y47" s="81">
        <f>VLOOKUP(D47,Tabelle4!K$1:L$5,2,FALSE)</f>
        <v>0</v>
      </c>
      <c r="Z47" s="81"/>
      <c r="AA47" s="82"/>
      <c r="AB47" s="82"/>
    </row>
    <row r="48" spans="1:29" ht="10.5" customHeight="1" x14ac:dyDescent="0.2">
      <c r="A48" s="275">
        <v>13</v>
      </c>
      <c r="B48" s="274" t="str">
        <f>IF(C48="","---",(IF(WEEKDAY(C48,2)=1,"Mo",(IF(WEEKDAY(C48,2)=2,"Di",(IF(WEEKDAY(C48,2)=3,"Mi",(IF(WEEKDAY(C48,2)=4,"Do",(IF(WEEKDAY(C48,2)=5,"Fr",(IF(WEEKDAY(C48,2)=6,"Sa","So")))))))))))))</f>
        <v>---</v>
      </c>
      <c r="C48" s="270"/>
      <c r="D48" s="197" t="s">
        <v>22</v>
      </c>
      <c r="E48" s="197"/>
      <c r="F48" s="197"/>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0" t="s">
        <v>22</v>
      </c>
      <c r="J48" s="151"/>
      <c r="K48" s="111"/>
      <c r="L48" s="272"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88"/>
      <c r="O48" s="189"/>
      <c r="P48" s="190"/>
      <c r="Q48" s="91"/>
      <c r="R48" s="92"/>
      <c r="S48" s="184" t="str">
        <f>IF(X48=1,"1","")&amp;IF(Z48=1,"2","")&amp;IF(AB48=1,"3","")</f>
        <v/>
      </c>
      <c r="T48" s="186" t="str">
        <f>IF(W48=0,"---",(IF(AND(L48&lt;&gt;"",M48&lt;&gt;""),M48,0)*IF(N49="m",L48-O49,IF(L48&lt;&gt;"",L48,0))+ IF(OR(N49="", N49="m"),0,IF(AND(O49&lt;=L48,N48&lt;&gt;""),O49,0)*0.01*N49)
+R48*0.5)*W48*AA48*IF($A$15="Die obigen Angaben in den Zeilen 6 bis 11 sind noch unvollständig",0,1))</f>
        <v>---</v>
      </c>
      <c r="U48" s="18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82"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275"/>
      <c r="B49" s="274"/>
      <c r="C49" s="271"/>
      <c r="D49" s="198" t="s">
        <v>22</v>
      </c>
      <c r="E49" s="198"/>
      <c r="F49" s="198"/>
      <c r="G49" s="148" t="s">
        <v>22</v>
      </c>
      <c r="H49" s="149"/>
      <c r="I49" s="97"/>
      <c r="J49" s="98"/>
      <c r="K49" s="84"/>
      <c r="L49" s="273"/>
      <c r="M49" s="85" t="str">
        <f>IF(M48="","","€ je km")</f>
        <v/>
      </c>
      <c r="N49" s="86"/>
      <c r="O49" s="191"/>
      <c r="P49" s="192"/>
      <c r="Q49" s="87"/>
      <c r="R49" s="88"/>
      <c r="S49" s="185"/>
      <c r="T49" s="187"/>
      <c r="U49" s="181"/>
      <c r="V49" s="183"/>
      <c r="W49" s="82"/>
      <c r="X49" s="81"/>
      <c r="Y49" s="81">
        <f>VLOOKUP(D49,Tabelle4!K$1:L$5,2,FALSE)</f>
        <v>0</v>
      </c>
      <c r="Z49" s="81"/>
      <c r="AA49" s="82"/>
      <c r="AB49" s="82"/>
    </row>
    <row r="50" spans="1:29" ht="10.5" customHeight="1" x14ac:dyDescent="0.2">
      <c r="A50" s="275">
        <v>14</v>
      </c>
      <c r="B50" s="274" t="str">
        <f>IF(C50="","---",(IF(WEEKDAY(C50,2)=1,"Mo",(IF(WEEKDAY(C50,2)=2,"Di",(IF(WEEKDAY(C50,2)=3,"Mi",(IF(WEEKDAY(C50,2)=4,"Do",(IF(WEEKDAY(C50,2)=5,"Fr",(IF(WEEKDAY(C50,2)=6,"Sa","So")))))))))))))</f>
        <v>---</v>
      </c>
      <c r="C50" s="270"/>
      <c r="D50" s="197" t="s">
        <v>22</v>
      </c>
      <c r="E50" s="197"/>
      <c r="F50" s="197"/>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0" t="s">
        <v>22</v>
      </c>
      <c r="J50" s="151"/>
      <c r="K50" s="111"/>
      <c r="L50" s="272"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88"/>
      <c r="O50" s="189"/>
      <c r="P50" s="190"/>
      <c r="Q50" s="91"/>
      <c r="R50" s="92"/>
      <c r="S50" s="184" t="str">
        <f>IF(X50=1,"1","")&amp;IF(Z50=1,"2","")&amp;IF(AB50=1,"3","")</f>
        <v/>
      </c>
      <c r="T50" s="186" t="str">
        <f>IF(W50=0,"---",(IF(AND(L50&lt;&gt;"",M50&lt;&gt;""),M50,0)*IF(N51="m",L50-O51,IF(L50&lt;&gt;"",L50,0))+ IF(OR(N51="", N51="m"),0,IF(AND(O51&lt;=L50,N50&lt;&gt;""),O51,0)*0.01*N51)
+R50*0.5)*W50*AA50*IF($A$15="Die obigen Angaben in den Zeilen 6 bis 11 sind noch unvollständig",0,1))</f>
        <v>---</v>
      </c>
      <c r="U50" s="18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82"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275"/>
      <c r="B51" s="274"/>
      <c r="C51" s="271"/>
      <c r="D51" s="198" t="s">
        <v>22</v>
      </c>
      <c r="E51" s="198"/>
      <c r="F51" s="198"/>
      <c r="G51" s="148" t="s">
        <v>22</v>
      </c>
      <c r="H51" s="149"/>
      <c r="I51" s="97"/>
      <c r="J51" s="98"/>
      <c r="K51" s="84"/>
      <c r="L51" s="273"/>
      <c r="M51" s="85" t="str">
        <f>IF(M50="","","€ je km")</f>
        <v/>
      </c>
      <c r="N51" s="86"/>
      <c r="O51" s="191"/>
      <c r="P51" s="192"/>
      <c r="Q51" s="87"/>
      <c r="R51" s="88"/>
      <c r="S51" s="185"/>
      <c r="T51" s="187"/>
      <c r="U51" s="181"/>
      <c r="V51" s="183"/>
      <c r="W51" s="82"/>
      <c r="X51" s="81"/>
      <c r="Y51" s="81">
        <f>VLOOKUP(D51,Tabelle4!K$1:L$5,2,FALSE)</f>
        <v>0</v>
      </c>
      <c r="Z51" s="81"/>
      <c r="AA51" s="82"/>
      <c r="AB51" s="82"/>
    </row>
    <row r="52" spans="1:29" ht="10.5" customHeight="1" x14ac:dyDescent="0.2">
      <c r="A52" s="275">
        <v>15</v>
      </c>
      <c r="B52" s="274" t="str">
        <f>IF(C52="","---",(IF(WEEKDAY(C52,2)=1,"Mo",(IF(WEEKDAY(C52,2)=2,"Di",(IF(WEEKDAY(C52,2)=3,"Mi",(IF(WEEKDAY(C52,2)=4,"Do",(IF(WEEKDAY(C52,2)=5,"Fr",(IF(WEEKDAY(C52,2)=6,"Sa","So")))))))))))))</f>
        <v>---</v>
      </c>
      <c r="C52" s="270"/>
      <c r="D52" s="197" t="s">
        <v>22</v>
      </c>
      <c r="E52" s="197"/>
      <c r="F52" s="197"/>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0" t="s">
        <v>22</v>
      </c>
      <c r="J52" s="151"/>
      <c r="K52" s="111"/>
      <c r="L52" s="272"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88"/>
      <c r="O52" s="189"/>
      <c r="P52" s="190"/>
      <c r="Q52" s="91"/>
      <c r="R52" s="92"/>
      <c r="S52" s="184" t="str">
        <f>IF(X52=1,"1","")&amp;IF(Z52=1,"2","")&amp;IF(AB52=1,"3","")</f>
        <v/>
      </c>
      <c r="T52" s="186" t="str">
        <f>IF(W52=0,"---",(IF(AND(L52&lt;&gt;"",M52&lt;&gt;""),M52,0)*IF(N53="m",L52-O53,IF(L52&lt;&gt;"",L52,0))+ IF(OR(N53="", N53="m"),0,IF(AND(O53&lt;=L52,N52&lt;&gt;""),O53,0)*0.01*N53)
+R52*0.5)*W52*AA52*IF($A$15="Die obigen Angaben in den Zeilen 6 bis 11 sind noch unvollständig",0,1))</f>
        <v>---</v>
      </c>
      <c r="U52" s="18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82"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275"/>
      <c r="B53" s="274"/>
      <c r="C53" s="271"/>
      <c r="D53" s="198" t="s">
        <v>22</v>
      </c>
      <c r="E53" s="198"/>
      <c r="F53" s="198"/>
      <c r="G53" s="148" t="s">
        <v>22</v>
      </c>
      <c r="H53" s="149"/>
      <c r="I53" s="97"/>
      <c r="J53" s="98"/>
      <c r="K53" s="84"/>
      <c r="L53" s="273"/>
      <c r="M53" s="85" t="str">
        <f>IF(M52="","","€ je km")</f>
        <v/>
      </c>
      <c r="N53" s="86"/>
      <c r="O53" s="191"/>
      <c r="P53" s="192"/>
      <c r="Q53" s="87"/>
      <c r="R53" s="88"/>
      <c r="S53" s="185"/>
      <c r="T53" s="187"/>
      <c r="U53" s="181"/>
      <c r="V53" s="183"/>
      <c r="W53" s="82"/>
      <c r="X53" s="81"/>
      <c r="Y53" s="81">
        <f>VLOOKUP(D53,Tabelle4!K$1:L$5,2,FALSE)</f>
        <v>0</v>
      </c>
      <c r="Z53" s="81"/>
      <c r="AA53" s="82"/>
      <c r="AB53" s="82"/>
    </row>
    <row r="54" spans="1:29" ht="10.5" customHeight="1" x14ac:dyDescent="0.2">
      <c r="A54" s="275">
        <v>16</v>
      </c>
      <c r="B54" s="274" t="str">
        <f>IF(C54="","---",(IF(WEEKDAY(C54,2)=1,"Mo",(IF(WEEKDAY(C54,2)=2,"Di",(IF(WEEKDAY(C54,2)=3,"Mi",(IF(WEEKDAY(C54,2)=4,"Do",(IF(WEEKDAY(C54,2)=5,"Fr",(IF(WEEKDAY(C54,2)=6,"Sa","So")))))))))))))</f>
        <v>---</v>
      </c>
      <c r="C54" s="270"/>
      <c r="D54" s="197" t="s">
        <v>22</v>
      </c>
      <c r="E54" s="197"/>
      <c r="F54" s="197"/>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0" t="s">
        <v>22</v>
      </c>
      <c r="J54" s="151"/>
      <c r="K54" s="111"/>
      <c r="L54" s="272"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88"/>
      <c r="O54" s="189"/>
      <c r="P54" s="190"/>
      <c r="Q54" s="91"/>
      <c r="R54" s="92"/>
      <c r="S54" s="184" t="str">
        <f>IF(X54=1,"1","")&amp;IF(Z54=1,"2","")&amp;IF(AB54=1,"3","")</f>
        <v/>
      </c>
      <c r="T54" s="186" t="str">
        <f>IF(W54=0,"---",(IF(AND(L54&lt;&gt;"",M54&lt;&gt;""),M54,0)*IF(N55="m",L54-O55,IF(L54&lt;&gt;"",L54,0))+ IF(OR(N55="", N55="m"),0,IF(AND(O55&lt;=L54,N54&lt;&gt;""),O55,0)*0.01*N55)
+R54*0.5)*W54*AA54*IF($A$15="Die obigen Angaben in den Zeilen 6 bis 11 sind noch unvollständig",0,1))</f>
        <v>---</v>
      </c>
      <c r="U54" s="18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82"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275"/>
      <c r="B55" s="274"/>
      <c r="C55" s="271"/>
      <c r="D55" s="198" t="s">
        <v>22</v>
      </c>
      <c r="E55" s="198"/>
      <c r="F55" s="198"/>
      <c r="G55" s="148" t="s">
        <v>22</v>
      </c>
      <c r="H55" s="149"/>
      <c r="I55" s="97"/>
      <c r="J55" s="98"/>
      <c r="K55" s="84"/>
      <c r="L55" s="273"/>
      <c r="M55" s="85" t="str">
        <f>IF(M54="","","€ je km")</f>
        <v/>
      </c>
      <c r="N55" s="86"/>
      <c r="O55" s="191"/>
      <c r="P55" s="192"/>
      <c r="Q55" s="87"/>
      <c r="R55" s="88"/>
      <c r="S55" s="185"/>
      <c r="T55" s="187"/>
      <c r="U55" s="181"/>
      <c r="V55" s="183"/>
      <c r="W55" s="82"/>
      <c r="X55" s="81"/>
      <c r="Y55" s="81">
        <f>VLOOKUP(D55,Tabelle4!K$1:L$5,2,FALSE)</f>
        <v>0</v>
      </c>
      <c r="Z55" s="81"/>
      <c r="AA55" s="82"/>
      <c r="AB55" s="82"/>
    </row>
    <row r="56" spans="1:29" ht="10.5" customHeight="1" x14ac:dyDescent="0.2">
      <c r="A56" s="275">
        <v>17</v>
      </c>
      <c r="B56" s="274" t="str">
        <f>IF(C56="","---",(IF(WEEKDAY(C56,2)=1,"Mo",(IF(WEEKDAY(C56,2)=2,"Di",(IF(WEEKDAY(C56,2)=3,"Mi",(IF(WEEKDAY(C56,2)=4,"Do",(IF(WEEKDAY(C56,2)=5,"Fr",(IF(WEEKDAY(C56,2)=6,"Sa","So")))))))))))))</f>
        <v>---</v>
      </c>
      <c r="C56" s="270"/>
      <c r="D56" s="197" t="s">
        <v>22</v>
      </c>
      <c r="E56" s="197"/>
      <c r="F56" s="197"/>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0" t="s">
        <v>22</v>
      </c>
      <c r="J56" s="151"/>
      <c r="K56" s="111"/>
      <c r="L56" s="272"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88"/>
      <c r="O56" s="189"/>
      <c r="P56" s="190"/>
      <c r="Q56" s="91"/>
      <c r="R56" s="92"/>
      <c r="S56" s="184" t="str">
        <f>IF(X56=1,"1","")&amp;IF(Z56=1,"2","")&amp;IF(AB56=1,"3","")</f>
        <v/>
      </c>
      <c r="T56" s="186" t="str">
        <f>IF(W56=0,"---",(IF(AND(L56&lt;&gt;"",M56&lt;&gt;""),M56,0)*IF(N57="m",L56-O57,IF(L56&lt;&gt;"",L56,0))+ IF(OR(N57="", N57="m"),0,IF(AND(O57&lt;=L56,N56&lt;&gt;""),O57,0)*0.01*N57)
+R56*0.5)*W56*AA56*IF($A$15="Die obigen Angaben in den Zeilen 6 bis 11 sind noch unvollständig",0,1))</f>
        <v>---</v>
      </c>
      <c r="U56" s="18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82"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275"/>
      <c r="B57" s="274"/>
      <c r="C57" s="271"/>
      <c r="D57" s="198" t="s">
        <v>22</v>
      </c>
      <c r="E57" s="198"/>
      <c r="F57" s="198"/>
      <c r="G57" s="148" t="s">
        <v>22</v>
      </c>
      <c r="H57" s="149"/>
      <c r="I57" s="97"/>
      <c r="J57" s="98"/>
      <c r="K57" s="84"/>
      <c r="L57" s="273"/>
      <c r="M57" s="85" t="str">
        <f>IF(M56="","","€ je km")</f>
        <v/>
      </c>
      <c r="N57" s="86"/>
      <c r="O57" s="191"/>
      <c r="P57" s="192"/>
      <c r="Q57" s="87"/>
      <c r="R57" s="88"/>
      <c r="S57" s="185"/>
      <c r="T57" s="187"/>
      <c r="U57" s="181"/>
      <c r="V57" s="183"/>
      <c r="W57" s="82"/>
      <c r="X57" s="81"/>
      <c r="Y57" s="81">
        <f>VLOOKUP(D57,Tabelle4!K$1:L$5,2,FALSE)</f>
        <v>0</v>
      </c>
      <c r="Z57" s="81"/>
      <c r="AA57" s="82"/>
      <c r="AB57" s="82"/>
    </row>
    <row r="58" spans="1:29" ht="10.5" customHeight="1" x14ac:dyDescent="0.2">
      <c r="A58" s="275">
        <v>18</v>
      </c>
      <c r="B58" s="274" t="str">
        <f>IF(C58="","---",(IF(WEEKDAY(C58,2)=1,"Mo",(IF(WEEKDAY(C58,2)=2,"Di",(IF(WEEKDAY(C58,2)=3,"Mi",(IF(WEEKDAY(C58,2)=4,"Do",(IF(WEEKDAY(C58,2)=5,"Fr",(IF(WEEKDAY(C58,2)=6,"Sa","So")))))))))))))</f>
        <v>---</v>
      </c>
      <c r="C58" s="270"/>
      <c r="D58" s="197" t="s">
        <v>22</v>
      </c>
      <c r="E58" s="197"/>
      <c r="F58" s="197"/>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0" t="s">
        <v>22</v>
      </c>
      <c r="J58" s="151"/>
      <c r="K58" s="111"/>
      <c r="L58" s="272"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88"/>
      <c r="O58" s="189"/>
      <c r="P58" s="190"/>
      <c r="Q58" s="91"/>
      <c r="R58" s="92"/>
      <c r="S58" s="184" t="str">
        <f>IF(X58=1,"1","")&amp;IF(Z58=1,"2","")&amp;IF(AB58=1,"3","")</f>
        <v/>
      </c>
      <c r="T58" s="186" t="str">
        <f>IF(W58=0,"---",(IF(AND(L58&lt;&gt;"",M58&lt;&gt;""),M58,0)*IF(N59="m",L58-O59,IF(L58&lt;&gt;"",L58,0))+ IF(OR(N59="", N59="m"),0,IF(AND(O59&lt;=L58,N58&lt;&gt;""),O59,0)*0.01*N59)
+R58*0.5)*W58*AA58*IF($A$15="Die obigen Angaben in den Zeilen 6 bis 11 sind noch unvollständig",0,1))</f>
        <v>---</v>
      </c>
      <c r="U58" s="18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82"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275"/>
      <c r="B59" s="274"/>
      <c r="C59" s="271"/>
      <c r="D59" s="198" t="s">
        <v>22</v>
      </c>
      <c r="E59" s="198"/>
      <c r="F59" s="198"/>
      <c r="G59" s="148" t="s">
        <v>22</v>
      </c>
      <c r="H59" s="149"/>
      <c r="I59" s="97"/>
      <c r="J59" s="98"/>
      <c r="K59" s="84"/>
      <c r="L59" s="273"/>
      <c r="M59" s="85" t="str">
        <f>IF(M58="","","€ je km")</f>
        <v/>
      </c>
      <c r="N59" s="86"/>
      <c r="O59" s="191"/>
      <c r="P59" s="192"/>
      <c r="Q59" s="87"/>
      <c r="R59" s="88"/>
      <c r="S59" s="185"/>
      <c r="T59" s="187"/>
      <c r="U59" s="181"/>
      <c r="V59" s="183"/>
      <c r="W59" s="82"/>
      <c r="X59" s="81"/>
      <c r="Y59" s="81">
        <f>VLOOKUP(D59,Tabelle4!K$1:L$5,2,FALSE)</f>
        <v>0</v>
      </c>
      <c r="Z59" s="81"/>
      <c r="AA59" s="82"/>
      <c r="AB59" s="82"/>
    </row>
    <row r="60" spans="1:29" ht="10.5" customHeight="1" x14ac:dyDescent="0.2">
      <c r="A60" s="275">
        <v>19</v>
      </c>
      <c r="B60" s="274" t="str">
        <f>IF(C60="","---",(IF(WEEKDAY(C60,2)=1,"Mo",(IF(WEEKDAY(C60,2)=2,"Di",(IF(WEEKDAY(C60,2)=3,"Mi",(IF(WEEKDAY(C60,2)=4,"Do",(IF(WEEKDAY(C60,2)=5,"Fr",(IF(WEEKDAY(C60,2)=6,"Sa","So")))))))))))))</f>
        <v>---</v>
      </c>
      <c r="C60" s="270"/>
      <c r="D60" s="197" t="s">
        <v>22</v>
      </c>
      <c r="E60" s="197"/>
      <c r="F60" s="197"/>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0" t="s">
        <v>22</v>
      </c>
      <c r="J60" s="151"/>
      <c r="K60" s="111"/>
      <c r="L60" s="272"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88"/>
      <c r="O60" s="189"/>
      <c r="P60" s="190"/>
      <c r="Q60" s="91"/>
      <c r="R60" s="92"/>
      <c r="S60" s="184" t="str">
        <f>IF(X60=1,"1","")&amp;IF(Z60=1,"2","")&amp;IF(AB60=1,"3","")</f>
        <v/>
      </c>
      <c r="T60" s="186" t="str">
        <f>IF(W60=0,"---",(IF(AND(L60&lt;&gt;"",M60&lt;&gt;""),M60,0)*IF(N61="m",L60-O61,IF(L60&lt;&gt;"",L60,0))+ IF(OR(N61="", N61="m"),0,IF(AND(O61&lt;=L60,N60&lt;&gt;""),O61,0)*0.01*N61)
+R60*0.5)*W60*AA60*IF($A$15="Die obigen Angaben in den Zeilen 6 bis 11 sind noch unvollständig",0,1))</f>
        <v>---</v>
      </c>
      <c r="U60" s="18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82"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275"/>
      <c r="B61" s="274"/>
      <c r="C61" s="271"/>
      <c r="D61" s="198" t="s">
        <v>22</v>
      </c>
      <c r="E61" s="198"/>
      <c r="F61" s="198"/>
      <c r="G61" s="148" t="s">
        <v>22</v>
      </c>
      <c r="H61" s="149"/>
      <c r="I61" s="97"/>
      <c r="J61" s="98"/>
      <c r="K61" s="84"/>
      <c r="L61" s="273"/>
      <c r="M61" s="85" t="str">
        <f>IF(M60="","","€ je km")</f>
        <v/>
      </c>
      <c r="N61" s="86"/>
      <c r="O61" s="191"/>
      <c r="P61" s="192"/>
      <c r="Q61" s="87"/>
      <c r="R61" s="88"/>
      <c r="S61" s="185"/>
      <c r="T61" s="187"/>
      <c r="U61" s="181"/>
      <c r="V61" s="183"/>
      <c r="W61" s="82"/>
      <c r="X61" s="81"/>
      <c r="Y61" s="81">
        <f>VLOOKUP(D61,Tabelle4!K$1:L$5,2,FALSE)</f>
        <v>0</v>
      </c>
      <c r="Z61" s="81"/>
      <c r="AA61" s="82"/>
      <c r="AB61" s="82"/>
    </row>
    <row r="62" spans="1:29" ht="10.5" customHeight="1" x14ac:dyDescent="0.2">
      <c r="A62" s="275">
        <v>20</v>
      </c>
      <c r="B62" s="274" t="str">
        <f>IF(C62="","---",(IF(WEEKDAY(C62,2)=1,"Mo",(IF(WEEKDAY(C62,2)=2,"Di",(IF(WEEKDAY(C62,2)=3,"Mi",(IF(WEEKDAY(C62,2)=4,"Do",(IF(WEEKDAY(C62,2)=5,"Fr",(IF(WEEKDAY(C62,2)=6,"Sa","So")))))))))))))</f>
        <v>---</v>
      </c>
      <c r="C62" s="270"/>
      <c r="D62" s="197" t="s">
        <v>22</v>
      </c>
      <c r="E62" s="197"/>
      <c r="F62" s="197"/>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0" t="s">
        <v>22</v>
      </c>
      <c r="J62" s="151"/>
      <c r="K62" s="111"/>
      <c r="L62" s="272"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88"/>
      <c r="O62" s="189"/>
      <c r="P62" s="190"/>
      <c r="Q62" s="91"/>
      <c r="R62" s="92"/>
      <c r="S62" s="184" t="str">
        <f>IF(X62=1,"1","")&amp;IF(Z62=1,"2","")&amp;IF(AB62=1,"3","")</f>
        <v/>
      </c>
      <c r="T62" s="186" t="str">
        <f>IF(W62=0,"---",(IF(AND(L62&lt;&gt;"",M62&lt;&gt;""),M62,0)*IF(N63="m",L62-O63,IF(L62&lt;&gt;"",L62,0))+ IF(OR(N63="", N63="m"),0,IF(AND(O63&lt;=L62,N62&lt;&gt;""),O63,0)*0.01*N63)
+R62*0.5)*W62*AA62*IF($A$15="Die obigen Angaben in den Zeilen 6 bis 11 sind noch unvollständig",0,1))</f>
        <v>---</v>
      </c>
      <c r="U62" s="18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82"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275"/>
      <c r="B63" s="274"/>
      <c r="C63" s="271"/>
      <c r="D63" s="198" t="s">
        <v>22</v>
      </c>
      <c r="E63" s="198"/>
      <c r="F63" s="198"/>
      <c r="G63" s="148" t="s">
        <v>22</v>
      </c>
      <c r="H63" s="149"/>
      <c r="I63" s="97"/>
      <c r="J63" s="98"/>
      <c r="K63" s="84"/>
      <c r="L63" s="273"/>
      <c r="M63" s="85" t="str">
        <f>IF(M62="","","€ je km")</f>
        <v/>
      </c>
      <c r="N63" s="86"/>
      <c r="O63" s="191"/>
      <c r="P63" s="192"/>
      <c r="Q63" s="87"/>
      <c r="R63" s="88"/>
      <c r="S63" s="185"/>
      <c r="T63" s="187"/>
      <c r="U63" s="181"/>
      <c r="V63" s="183"/>
      <c r="W63" s="82"/>
      <c r="X63" s="81"/>
      <c r="Y63" s="81">
        <f>VLOOKUP(D63,Tabelle4!K$1:L$5,2,FALSE)</f>
        <v>0</v>
      </c>
      <c r="Z63" s="81"/>
      <c r="AA63" s="82"/>
      <c r="AB63" s="82"/>
    </row>
    <row r="64" spans="1:29" ht="10.5" customHeight="1" x14ac:dyDescent="0.2">
      <c r="A64" s="275">
        <v>21</v>
      </c>
      <c r="B64" s="274" t="str">
        <f>IF(C64="","---",(IF(WEEKDAY(C64,2)=1,"Mo",(IF(WEEKDAY(C64,2)=2,"Di",(IF(WEEKDAY(C64,2)=3,"Mi",(IF(WEEKDAY(C64,2)=4,"Do",(IF(WEEKDAY(C64,2)=5,"Fr",(IF(WEEKDAY(C64,2)=6,"Sa","So")))))))))))))</f>
        <v>---</v>
      </c>
      <c r="C64" s="270"/>
      <c r="D64" s="197" t="s">
        <v>22</v>
      </c>
      <c r="E64" s="197"/>
      <c r="F64" s="197"/>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0" t="s">
        <v>22</v>
      </c>
      <c r="J64" s="151"/>
      <c r="K64" s="111"/>
      <c r="L64" s="272"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88"/>
      <c r="O64" s="189"/>
      <c r="P64" s="190"/>
      <c r="Q64" s="91"/>
      <c r="R64" s="92"/>
      <c r="S64" s="184" t="str">
        <f>IF(X64=1,"1","")&amp;IF(Z64=1,"2","")&amp;IF(AB64=1,"3","")</f>
        <v/>
      </c>
      <c r="T64" s="186" t="str">
        <f>IF(W64=0,"---",(IF(AND(L64&lt;&gt;"",M64&lt;&gt;""),M64,0)*IF(N65="m",L64-O65,IF(L64&lt;&gt;"",L64,0))+ IF(OR(N65="", N65="m"),0,IF(AND(O65&lt;=L64,N64&lt;&gt;""),O65,0)*0.01*N65)
+R64*0.5)*W64*AA64*IF($A$15="Die obigen Angaben in den Zeilen 6 bis 11 sind noch unvollständig",0,1))</f>
        <v>---</v>
      </c>
      <c r="U64" s="18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82"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275"/>
      <c r="B65" s="274"/>
      <c r="C65" s="271"/>
      <c r="D65" s="198" t="s">
        <v>22</v>
      </c>
      <c r="E65" s="198"/>
      <c r="F65" s="198"/>
      <c r="G65" s="148" t="s">
        <v>22</v>
      </c>
      <c r="H65" s="149"/>
      <c r="I65" s="97"/>
      <c r="J65" s="98"/>
      <c r="K65" s="84"/>
      <c r="L65" s="273"/>
      <c r="M65" s="85" t="str">
        <f>IF(M64="","","€ je km")</f>
        <v/>
      </c>
      <c r="N65" s="86"/>
      <c r="O65" s="191"/>
      <c r="P65" s="192"/>
      <c r="Q65" s="87"/>
      <c r="R65" s="88"/>
      <c r="S65" s="185"/>
      <c r="T65" s="187"/>
      <c r="U65" s="181"/>
      <c r="V65" s="183"/>
      <c r="W65" s="82"/>
      <c r="X65" s="81"/>
      <c r="Y65" s="81">
        <f>VLOOKUP(D65,Tabelle4!K$1:L$5,2,FALSE)</f>
        <v>0</v>
      </c>
      <c r="Z65" s="81"/>
      <c r="AA65" s="82"/>
      <c r="AB65" s="82"/>
    </row>
    <row r="66" spans="1:29" ht="10.5" customHeight="1" x14ac:dyDescent="0.2">
      <c r="A66" s="275">
        <v>22</v>
      </c>
      <c r="B66" s="274" t="str">
        <f>IF(C66="","---",(IF(WEEKDAY(C66,2)=1,"Mo",(IF(WEEKDAY(C66,2)=2,"Di",(IF(WEEKDAY(C66,2)=3,"Mi",(IF(WEEKDAY(C66,2)=4,"Do",(IF(WEEKDAY(C66,2)=5,"Fr",(IF(WEEKDAY(C66,2)=6,"Sa","So")))))))))))))</f>
        <v>---</v>
      </c>
      <c r="C66" s="270"/>
      <c r="D66" s="197" t="s">
        <v>22</v>
      </c>
      <c r="E66" s="197"/>
      <c r="F66" s="197"/>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0" t="s">
        <v>22</v>
      </c>
      <c r="J66" s="151"/>
      <c r="K66" s="111"/>
      <c r="L66" s="272"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88"/>
      <c r="O66" s="189"/>
      <c r="P66" s="190"/>
      <c r="Q66" s="91"/>
      <c r="R66" s="92"/>
      <c r="S66" s="184" t="str">
        <f>IF(X66=1,"1","")&amp;IF(Z66=1,"2","")&amp;IF(AB66=1,"3","")</f>
        <v/>
      </c>
      <c r="T66" s="186" t="str">
        <f>IF(W66=0,"---",(IF(AND(L66&lt;&gt;"",M66&lt;&gt;""),M66,0)*IF(N67="m",L66-O67,IF(L66&lt;&gt;"",L66,0))+ IF(OR(N67="", N67="m"),0,IF(AND(O67&lt;=L66,N66&lt;&gt;""),O67,0)*0.01*N67)
+R66*0.5)*W66*AA66*IF($A$15="Die obigen Angaben in den Zeilen 6 bis 11 sind noch unvollständig",0,1))</f>
        <v>---</v>
      </c>
      <c r="U66" s="18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82"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275"/>
      <c r="B67" s="274"/>
      <c r="C67" s="271"/>
      <c r="D67" s="198" t="s">
        <v>22</v>
      </c>
      <c r="E67" s="198"/>
      <c r="F67" s="198"/>
      <c r="G67" s="148" t="s">
        <v>22</v>
      </c>
      <c r="H67" s="149"/>
      <c r="I67" s="97"/>
      <c r="J67" s="98"/>
      <c r="K67" s="84"/>
      <c r="L67" s="273"/>
      <c r="M67" s="85" t="str">
        <f>IF(M66="","","€ je km")</f>
        <v/>
      </c>
      <c r="N67" s="86"/>
      <c r="O67" s="191"/>
      <c r="P67" s="192"/>
      <c r="Q67" s="87"/>
      <c r="R67" s="88"/>
      <c r="S67" s="185"/>
      <c r="T67" s="187"/>
      <c r="U67" s="181"/>
      <c r="V67" s="183"/>
      <c r="W67" s="82"/>
      <c r="X67" s="81"/>
      <c r="Y67" s="81">
        <f>VLOOKUP(D67,Tabelle4!K$1:L$5,2,FALSE)</f>
        <v>0</v>
      </c>
      <c r="Z67" s="81"/>
      <c r="AA67" s="82"/>
      <c r="AB67" s="82"/>
    </row>
    <row r="68" spans="1:29" ht="10.5" customHeight="1" x14ac:dyDescent="0.2">
      <c r="A68" s="275">
        <v>23</v>
      </c>
      <c r="B68" s="274" t="str">
        <f>IF(C68="","---",(IF(WEEKDAY(C68,2)=1,"Mo",(IF(WEEKDAY(C68,2)=2,"Di",(IF(WEEKDAY(C68,2)=3,"Mi",(IF(WEEKDAY(C68,2)=4,"Do",(IF(WEEKDAY(C68,2)=5,"Fr",(IF(WEEKDAY(C68,2)=6,"Sa","So")))))))))))))</f>
        <v>---</v>
      </c>
      <c r="C68" s="270"/>
      <c r="D68" s="197" t="s">
        <v>22</v>
      </c>
      <c r="E68" s="197"/>
      <c r="F68" s="197"/>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0" t="s">
        <v>22</v>
      </c>
      <c r="J68" s="151"/>
      <c r="K68" s="111"/>
      <c r="L68" s="272"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88"/>
      <c r="O68" s="189"/>
      <c r="P68" s="190"/>
      <c r="Q68" s="91"/>
      <c r="R68" s="92"/>
      <c r="S68" s="184" t="str">
        <f>IF(X68=1,"1","")&amp;IF(Z68=1,"2","")&amp;IF(AB68=1,"3","")</f>
        <v/>
      </c>
      <c r="T68" s="186" t="str">
        <f>IF(W68=0,"---",(IF(AND(L68&lt;&gt;"",M68&lt;&gt;""),M68,0)*IF(N69="m",L68-O69,IF(L68&lt;&gt;"",L68,0))+ IF(OR(N69="", N69="m"),0,IF(AND(O69&lt;=L68,N68&lt;&gt;""),O69,0)*0.01*N69)
+R68*0.5)*W68*AA68*IF($A$15="Die obigen Angaben in den Zeilen 6 bis 11 sind noch unvollständig",0,1))</f>
        <v>---</v>
      </c>
      <c r="U68" s="18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82"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275"/>
      <c r="B69" s="274"/>
      <c r="C69" s="271"/>
      <c r="D69" s="198" t="s">
        <v>22</v>
      </c>
      <c r="E69" s="198"/>
      <c r="F69" s="198"/>
      <c r="G69" s="148" t="s">
        <v>22</v>
      </c>
      <c r="H69" s="149"/>
      <c r="I69" s="97"/>
      <c r="J69" s="98"/>
      <c r="K69" s="84"/>
      <c r="L69" s="273"/>
      <c r="M69" s="85" t="str">
        <f>IF(M68="","","€ je km")</f>
        <v/>
      </c>
      <c r="N69" s="86"/>
      <c r="O69" s="191"/>
      <c r="P69" s="192"/>
      <c r="Q69" s="87"/>
      <c r="R69" s="88"/>
      <c r="S69" s="185"/>
      <c r="T69" s="187"/>
      <c r="U69" s="181"/>
      <c r="V69" s="183"/>
      <c r="W69" s="82"/>
      <c r="X69" s="81"/>
      <c r="Y69" s="81">
        <f>VLOOKUP(D69,Tabelle4!K$1:L$5,2,FALSE)</f>
        <v>0</v>
      </c>
      <c r="Z69" s="81"/>
      <c r="AA69" s="82"/>
      <c r="AB69" s="82"/>
    </row>
    <row r="70" spans="1:29" ht="10.5" customHeight="1" x14ac:dyDescent="0.2">
      <c r="A70" s="275">
        <v>24</v>
      </c>
      <c r="B70" s="274" t="str">
        <f>IF(C70="","---",(IF(WEEKDAY(C70,2)=1,"Mo",(IF(WEEKDAY(C70,2)=2,"Di",(IF(WEEKDAY(C70,2)=3,"Mi",(IF(WEEKDAY(C70,2)=4,"Do",(IF(WEEKDAY(C70,2)=5,"Fr",(IF(WEEKDAY(C70,2)=6,"Sa","So")))))))))))))</f>
        <v>---</v>
      </c>
      <c r="C70" s="270"/>
      <c r="D70" s="197" t="s">
        <v>22</v>
      </c>
      <c r="E70" s="197"/>
      <c r="F70" s="197"/>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0" t="s">
        <v>22</v>
      </c>
      <c r="J70" s="151"/>
      <c r="K70" s="111"/>
      <c r="L70" s="272"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88"/>
      <c r="O70" s="189"/>
      <c r="P70" s="190"/>
      <c r="Q70" s="91"/>
      <c r="R70" s="92"/>
      <c r="S70" s="184" t="str">
        <f>IF(X70=1,"1","")&amp;IF(Z70=1,"2","")&amp;IF(AB70=1,"3","")</f>
        <v/>
      </c>
      <c r="T70" s="186" t="str">
        <f>IF(W70=0,"---",(IF(AND(L70&lt;&gt;"",M70&lt;&gt;""),M70,0)*IF(N71="m",L70-O71,IF(L70&lt;&gt;"",L70,0))+ IF(OR(N71="", N71="m"),0,IF(AND(O71&lt;=L70,N70&lt;&gt;""),O71,0)*0.01*N71)
+R70*0.5)*W70*AA70*IF($A$15="Die obigen Angaben in den Zeilen 6 bis 11 sind noch unvollständig",0,1))</f>
        <v>---</v>
      </c>
      <c r="U70" s="18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82"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275"/>
      <c r="B71" s="274"/>
      <c r="C71" s="271"/>
      <c r="D71" s="198" t="s">
        <v>22</v>
      </c>
      <c r="E71" s="198"/>
      <c r="F71" s="198"/>
      <c r="G71" s="148" t="s">
        <v>22</v>
      </c>
      <c r="H71" s="149"/>
      <c r="I71" s="97"/>
      <c r="J71" s="98"/>
      <c r="K71" s="84"/>
      <c r="L71" s="273"/>
      <c r="M71" s="85" t="str">
        <f>IF(M70="","","€ je km")</f>
        <v/>
      </c>
      <c r="N71" s="86"/>
      <c r="O71" s="191"/>
      <c r="P71" s="192"/>
      <c r="Q71" s="87"/>
      <c r="R71" s="88"/>
      <c r="S71" s="185"/>
      <c r="T71" s="187"/>
      <c r="U71" s="181"/>
      <c r="V71" s="183"/>
      <c r="W71" s="82"/>
      <c r="X71" s="81"/>
      <c r="Y71" s="81">
        <f>VLOOKUP(D71,Tabelle4!K$1:L$5,2,FALSE)</f>
        <v>0</v>
      </c>
      <c r="Z71" s="81"/>
      <c r="AA71" s="82"/>
      <c r="AB71" s="82"/>
    </row>
    <row r="72" spans="1:29" ht="10.5" customHeight="1" x14ac:dyDescent="0.2">
      <c r="A72" s="275">
        <v>25</v>
      </c>
      <c r="B72" s="274" t="str">
        <f>IF(C72="","---",(IF(WEEKDAY(C72,2)=1,"Mo",(IF(WEEKDAY(C72,2)=2,"Di",(IF(WEEKDAY(C72,2)=3,"Mi",(IF(WEEKDAY(C72,2)=4,"Do",(IF(WEEKDAY(C72,2)=5,"Fr",(IF(WEEKDAY(C72,2)=6,"Sa","So")))))))))))))</f>
        <v>---</v>
      </c>
      <c r="C72" s="270"/>
      <c r="D72" s="197" t="s">
        <v>22</v>
      </c>
      <c r="E72" s="197"/>
      <c r="F72" s="197"/>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0" t="s">
        <v>22</v>
      </c>
      <c r="J72" s="151"/>
      <c r="K72" s="111"/>
      <c r="L72" s="272"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88"/>
      <c r="O72" s="189"/>
      <c r="P72" s="190"/>
      <c r="Q72" s="91"/>
      <c r="R72" s="92"/>
      <c r="S72" s="184" t="str">
        <f>IF(X72=1,"1","")&amp;IF(Z72=1,"2","")&amp;IF(AB72=1,"3","")</f>
        <v/>
      </c>
      <c r="T72" s="186" t="str">
        <f>IF(W72=0,"---",(IF(AND(L72&lt;&gt;"",M72&lt;&gt;""),M72,0)*IF(N73="m",L72-O73,IF(L72&lt;&gt;"",L72,0))+ IF(OR(N73="", N73="m"),0,IF(AND(O73&lt;=L72,N72&lt;&gt;""),O73,0)*0.01*N73)
+R72*0.5)*W72*AA72*IF($A$15="Die obigen Angaben in den Zeilen 6 bis 11 sind noch unvollständig",0,1))</f>
        <v>---</v>
      </c>
      <c r="U72" s="18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82"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275"/>
      <c r="B73" s="274"/>
      <c r="C73" s="271"/>
      <c r="D73" s="198" t="s">
        <v>22</v>
      </c>
      <c r="E73" s="198"/>
      <c r="F73" s="198"/>
      <c r="G73" s="148" t="s">
        <v>22</v>
      </c>
      <c r="H73" s="149"/>
      <c r="I73" s="97"/>
      <c r="J73" s="98"/>
      <c r="K73" s="84"/>
      <c r="L73" s="273"/>
      <c r="M73" s="85" t="str">
        <f>IF(M72="","","€ je km")</f>
        <v/>
      </c>
      <c r="N73" s="86"/>
      <c r="O73" s="191"/>
      <c r="P73" s="192"/>
      <c r="Q73" s="87"/>
      <c r="R73" s="88"/>
      <c r="S73" s="185"/>
      <c r="T73" s="187"/>
      <c r="U73" s="181"/>
      <c r="V73" s="183"/>
      <c r="W73" s="82"/>
      <c r="X73" s="81"/>
      <c r="Y73" s="81">
        <f>VLOOKUP(D73,Tabelle4!K$1:L$5,2,FALSE)</f>
        <v>0</v>
      </c>
      <c r="Z73" s="81"/>
      <c r="AA73" s="82"/>
      <c r="AB73" s="82"/>
    </row>
    <row r="74" spans="1:29" ht="10.5" customHeight="1" x14ac:dyDescent="0.2">
      <c r="A74" s="275">
        <v>26</v>
      </c>
      <c r="B74" s="274" t="str">
        <f>IF(C74="","---",(IF(WEEKDAY(C74,2)=1,"Mo",(IF(WEEKDAY(C74,2)=2,"Di",(IF(WEEKDAY(C74,2)=3,"Mi",(IF(WEEKDAY(C74,2)=4,"Do",(IF(WEEKDAY(C74,2)=5,"Fr",(IF(WEEKDAY(C74,2)=6,"Sa","So")))))))))))))</f>
        <v>---</v>
      </c>
      <c r="C74" s="270"/>
      <c r="D74" s="197" t="s">
        <v>22</v>
      </c>
      <c r="E74" s="197"/>
      <c r="F74" s="197"/>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0" t="s">
        <v>22</v>
      </c>
      <c r="J74" s="151"/>
      <c r="K74" s="111"/>
      <c r="L74" s="272"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88"/>
      <c r="O74" s="189"/>
      <c r="P74" s="190"/>
      <c r="Q74" s="91"/>
      <c r="R74" s="92"/>
      <c r="S74" s="184" t="str">
        <f>IF(X74=1,"1","")&amp;IF(Z74=1,"2","")&amp;IF(AB74=1,"3","")</f>
        <v/>
      </c>
      <c r="T74" s="186" t="str">
        <f>IF(W74=0,"---",(IF(AND(L74&lt;&gt;"",M74&lt;&gt;""),M74,0)*IF(N75="m",L74-O75,IF(L74&lt;&gt;"",L74,0))+ IF(OR(N75="", N75="m"),0,IF(AND(O75&lt;=L74,N74&lt;&gt;""),O75,0)*0.01*N75)
+R74*0.5)*W74*AA74*IF($A$15="Die obigen Angaben in den Zeilen 6 bis 11 sind noch unvollständig",0,1))</f>
        <v>---</v>
      </c>
      <c r="U74" s="18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82"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275"/>
      <c r="B75" s="274"/>
      <c r="C75" s="271"/>
      <c r="D75" s="198" t="s">
        <v>22</v>
      </c>
      <c r="E75" s="198"/>
      <c r="F75" s="198"/>
      <c r="G75" s="148" t="s">
        <v>22</v>
      </c>
      <c r="H75" s="149"/>
      <c r="I75" s="97"/>
      <c r="J75" s="98"/>
      <c r="K75" s="84"/>
      <c r="L75" s="273"/>
      <c r="M75" s="85" t="str">
        <f>IF(M74="","","€ je km")</f>
        <v/>
      </c>
      <c r="N75" s="86"/>
      <c r="O75" s="191"/>
      <c r="P75" s="192"/>
      <c r="Q75" s="87"/>
      <c r="R75" s="88"/>
      <c r="S75" s="185"/>
      <c r="T75" s="187"/>
      <c r="U75" s="181"/>
      <c r="V75" s="183"/>
      <c r="W75" s="82"/>
      <c r="X75" s="81"/>
      <c r="Y75" s="81">
        <f>VLOOKUP(D75,Tabelle4!K$1:L$5,2,FALSE)</f>
        <v>0</v>
      </c>
      <c r="Z75" s="81"/>
      <c r="AA75" s="82"/>
      <c r="AB75" s="82"/>
    </row>
    <row r="76" spans="1:29" ht="10.5" customHeight="1" x14ac:dyDescent="0.2">
      <c r="A76" s="275">
        <v>27</v>
      </c>
      <c r="B76" s="274" t="str">
        <f>IF(C76="","---",(IF(WEEKDAY(C76,2)=1,"Mo",(IF(WEEKDAY(C76,2)=2,"Di",(IF(WEEKDAY(C76,2)=3,"Mi",(IF(WEEKDAY(C76,2)=4,"Do",(IF(WEEKDAY(C76,2)=5,"Fr",(IF(WEEKDAY(C76,2)=6,"Sa","So")))))))))))))</f>
        <v>---</v>
      </c>
      <c r="C76" s="270"/>
      <c r="D76" s="197" t="s">
        <v>22</v>
      </c>
      <c r="E76" s="197"/>
      <c r="F76" s="197"/>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0" t="s">
        <v>22</v>
      </c>
      <c r="J76" s="151"/>
      <c r="K76" s="111"/>
      <c r="L76" s="272"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88"/>
      <c r="O76" s="189"/>
      <c r="P76" s="190"/>
      <c r="Q76" s="91"/>
      <c r="R76" s="92"/>
      <c r="S76" s="184" t="str">
        <f>IF(X76=1,"1","")&amp;IF(Z76=1,"2","")&amp;IF(AB76=1,"3","")</f>
        <v/>
      </c>
      <c r="T76" s="186" t="str">
        <f>IF(W76=0,"---",(IF(AND(L76&lt;&gt;"",M76&lt;&gt;""),M76,0)*IF(N77="m",L76-O77,IF(L76&lt;&gt;"",L76,0))+ IF(OR(N77="", N77="m"),0,IF(AND(O77&lt;=L76,N76&lt;&gt;""),O77,0)*0.01*N77)
+R76*0.5)*W76*AA76*IF($A$15="Die obigen Angaben in den Zeilen 6 bis 11 sind noch unvollständig",0,1))</f>
        <v>---</v>
      </c>
      <c r="U76" s="18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82"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275"/>
      <c r="B77" s="274"/>
      <c r="C77" s="271"/>
      <c r="D77" s="198" t="s">
        <v>22</v>
      </c>
      <c r="E77" s="198"/>
      <c r="F77" s="198"/>
      <c r="G77" s="148" t="s">
        <v>22</v>
      </c>
      <c r="H77" s="149"/>
      <c r="I77" s="97"/>
      <c r="J77" s="98"/>
      <c r="K77" s="84"/>
      <c r="L77" s="273"/>
      <c r="M77" s="85" t="str">
        <f>IF(M76="","","€ je km")</f>
        <v/>
      </c>
      <c r="N77" s="86"/>
      <c r="O77" s="191"/>
      <c r="P77" s="192"/>
      <c r="Q77" s="87"/>
      <c r="R77" s="88"/>
      <c r="S77" s="185"/>
      <c r="T77" s="187"/>
      <c r="U77" s="181"/>
      <c r="V77" s="183"/>
      <c r="W77" s="82"/>
      <c r="X77" s="81"/>
      <c r="Y77" s="81">
        <f>VLOOKUP(D77,Tabelle4!K$1:L$5,2,FALSE)</f>
        <v>0</v>
      </c>
      <c r="Z77" s="81"/>
      <c r="AA77" s="82"/>
      <c r="AB77" s="82"/>
    </row>
    <row r="78" spans="1:29" ht="10.5" customHeight="1" x14ac:dyDescent="0.2">
      <c r="A78" s="275">
        <v>28</v>
      </c>
      <c r="B78" s="274" t="str">
        <f>IF(C78="","---",(IF(WEEKDAY(C78,2)=1,"Mo",(IF(WEEKDAY(C78,2)=2,"Di",(IF(WEEKDAY(C78,2)=3,"Mi",(IF(WEEKDAY(C78,2)=4,"Do",(IF(WEEKDAY(C78,2)=5,"Fr",(IF(WEEKDAY(C78,2)=6,"Sa","So")))))))))))))</f>
        <v>---</v>
      </c>
      <c r="C78" s="270"/>
      <c r="D78" s="197" t="s">
        <v>22</v>
      </c>
      <c r="E78" s="197"/>
      <c r="F78" s="197"/>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0" t="s">
        <v>22</v>
      </c>
      <c r="J78" s="151"/>
      <c r="K78" s="111"/>
      <c r="L78" s="272"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88"/>
      <c r="O78" s="189"/>
      <c r="P78" s="190"/>
      <c r="Q78" s="91"/>
      <c r="R78" s="92"/>
      <c r="S78" s="184" t="str">
        <f>IF(X78=1,"1","")&amp;IF(Z78=1,"2","")&amp;IF(AB78=1,"3","")</f>
        <v/>
      </c>
      <c r="T78" s="186" t="str">
        <f>IF(W78=0,"---",(IF(AND(L78&lt;&gt;"",M78&lt;&gt;""),M78,0)*IF(N79="m",L78-O79,IF(L78&lt;&gt;"",L78,0))+ IF(OR(N79="", N79="m"),0,IF(AND(O79&lt;=L78,N78&lt;&gt;""),O79,0)*0.01*N79)
+R78*0.5)*W78*AA78*IF($A$15="Die obigen Angaben in den Zeilen 6 bis 11 sind noch unvollständig",0,1))</f>
        <v>---</v>
      </c>
      <c r="U78" s="18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82"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275"/>
      <c r="B79" s="274"/>
      <c r="C79" s="271"/>
      <c r="D79" s="198" t="s">
        <v>22</v>
      </c>
      <c r="E79" s="198"/>
      <c r="F79" s="198"/>
      <c r="G79" s="148" t="s">
        <v>22</v>
      </c>
      <c r="H79" s="149"/>
      <c r="I79" s="97"/>
      <c r="J79" s="98"/>
      <c r="K79" s="84"/>
      <c r="L79" s="273"/>
      <c r="M79" s="85" t="str">
        <f>IF(M78="","","€ je km")</f>
        <v/>
      </c>
      <c r="N79" s="86"/>
      <c r="O79" s="191"/>
      <c r="P79" s="192"/>
      <c r="Q79" s="87"/>
      <c r="R79" s="88"/>
      <c r="S79" s="185"/>
      <c r="T79" s="187"/>
      <c r="U79" s="181"/>
      <c r="V79" s="183"/>
      <c r="W79" s="82"/>
      <c r="X79" s="81"/>
      <c r="Y79" s="81">
        <f>VLOOKUP(D79,Tabelle4!K$1:L$5,2,FALSE)</f>
        <v>0</v>
      </c>
      <c r="Z79" s="81"/>
      <c r="AA79" s="82"/>
      <c r="AB79" s="82"/>
    </row>
    <row r="80" spans="1:29" ht="10.5" customHeight="1" x14ac:dyDescent="0.2">
      <c r="A80" s="275">
        <v>29</v>
      </c>
      <c r="B80" s="274" t="str">
        <f>IF(C80="","---",(IF(WEEKDAY(C80,2)=1,"Mo",(IF(WEEKDAY(C80,2)=2,"Di",(IF(WEEKDAY(C80,2)=3,"Mi",(IF(WEEKDAY(C80,2)=4,"Do",(IF(WEEKDAY(C80,2)=5,"Fr",(IF(WEEKDAY(C80,2)=6,"Sa","So")))))))))))))</f>
        <v>---</v>
      </c>
      <c r="C80" s="270"/>
      <c r="D80" s="197" t="s">
        <v>22</v>
      </c>
      <c r="E80" s="197"/>
      <c r="F80" s="197"/>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0" t="s">
        <v>22</v>
      </c>
      <c r="J80" s="151"/>
      <c r="K80" s="111"/>
      <c r="L80" s="272"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88"/>
      <c r="O80" s="189"/>
      <c r="P80" s="190"/>
      <c r="Q80" s="91"/>
      <c r="R80" s="92"/>
      <c r="S80" s="184" t="str">
        <f>IF(X80=1,"1","")&amp;IF(Z80=1,"2","")&amp;IF(AB80=1,"3","")</f>
        <v/>
      </c>
      <c r="T80" s="186" t="str">
        <f>IF(W80=0,"---",(IF(AND(L80&lt;&gt;"",M80&lt;&gt;""),M80,0)*IF(N81="m",L80-O81,IF(L80&lt;&gt;"",L80,0))+ IF(OR(N81="", N81="m"),0,IF(AND(O81&lt;=L80,N80&lt;&gt;""),O81,0)*0.01*N81)
+R80*0.5)*W80*AA80*IF($A$15="Die obigen Angaben in den Zeilen 6 bis 11 sind noch unvollständig",0,1))</f>
        <v>---</v>
      </c>
      <c r="U80" s="18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82"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275"/>
      <c r="B81" s="274"/>
      <c r="C81" s="271"/>
      <c r="D81" s="198" t="s">
        <v>22</v>
      </c>
      <c r="E81" s="198"/>
      <c r="F81" s="198"/>
      <c r="G81" s="148" t="s">
        <v>22</v>
      </c>
      <c r="H81" s="149"/>
      <c r="I81" s="97"/>
      <c r="J81" s="98"/>
      <c r="K81" s="84"/>
      <c r="L81" s="273"/>
      <c r="M81" s="85" t="str">
        <f>IF(M80="","","€ je km")</f>
        <v/>
      </c>
      <c r="N81" s="86"/>
      <c r="O81" s="191"/>
      <c r="P81" s="192"/>
      <c r="Q81" s="87"/>
      <c r="R81" s="88"/>
      <c r="S81" s="185"/>
      <c r="T81" s="187"/>
      <c r="U81" s="181"/>
      <c r="V81" s="183"/>
      <c r="W81" s="82"/>
      <c r="X81" s="81"/>
      <c r="Y81" s="81">
        <f>VLOOKUP(D81,Tabelle4!K$1:L$5,2,FALSE)</f>
        <v>0</v>
      </c>
      <c r="Z81" s="81"/>
      <c r="AA81" s="82"/>
      <c r="AB81" s="82"/>
    </row>
    <row r="82" spans="1:29" ht="10.5" customHeight="1" x14ac:dyDescent="0.2">
      <c r="A82" s="275">
        <v>30</v>
      </c>
      <c r="B82" s="274" t="str">
        <f>IF(C82="","---",(IF(WEEKDAY(C82,2)=1,"Mo",(IF(WEEKDAY(C82,2)=2,"Di",(IF(WEEKDAY(C82,2)=3,"Mi",(IF(WEEKDAY(C82,2)=4,"Do",(IF(WEEKDAY(C82,2)=5,"Fr",(IF(WEEKDAY(C82,2)=6,"Sa","So")))))))))))))</f>
        <v>---</v>
      </c>
      <c r="C82" s="270"/>
      <c r="D82" s="197" t="s">
        <v>22</v>
      </c>
      <c r="E82" s="197"/>
      <c r="F82" s="197"/>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0" t="s">
        <v>22</v>
      </c>
      <c r="J82" s="151"/>
      <c r="K82" s="111"/>
      <c r="L82" s="272"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88"/>
      <c r="O82" s="189"/>
      <c r="P82" s="190"/>
      <c r="Q82" s="91"/>
      <c r="R82" s="92"/>
      <c r="S82" s="184" t="str">
        <f>IF(X82=1,"1","")&amp;IF(Z82=1,"2","")&amp;IF(AB82=1,"3","")</f>
        <v/>
      </c>
      <c r="T82" s="186" t="str">
        <f>IF(W82=0,"---",(IF(AND(L82&lt;&gt;"",M82&lt;&gt;""),M82,0)*IF(N83="m",L82-O83,IF(L82&lt;&gt;"",L82,0))+ IF(OR(N83="", N83="m"),0,IF(AND(O83&lt;=L82,N82&lt;&gt;""),O83,0)*0.01*N83)
+R82*0.5)*W82*AA82*IF($A$15="Die obigen Angaben in den Zeilen 6 bis 11 sind noch unvollständig",0,1))</f>
        <v>---</v>
      </c>
      <c r="U82" s="18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82"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275"/>
      <c r="B83" s="274"/>
      <c r="C83" s="271"/>
      <c r="D83" s="198" t="s">
        <v>22</v>
      </c>
      <c r="E83" s="198"/>
      <c r="F83" s="198"/>
      <c r="G83" s="148" t="s">
        <v>22</v>
      </c>
      <c r="H83" s="149"/>
      <c r="I83" s="97"/>
      <c r="J83" s="98"/>
      <c r="K83" s="84"/>
      <c r="L83" s="273"/>
      <c r="M83" s="85" t="str">
        <f>IF(M82="","","€ je km")</f>
        <v/>
      </c>
      <c r="N83" s="86"/>
      <c r="O83" s="191"/>
      <c r="P83" s="192"/>
      <c r="Q83" s="87"/>
      <c r="R83" s="88"/>
      <c r="S83" s="185"/>
      <c r="T83" s="187"/>
      <c r="U83" s="181"/>
      <c r="V83" s="183"/>
      <c r="W83" s="82"/>
      <c r="X83" s="81"/>
      <c r="Y83" s="81">
        <f>VLOOKUP(D83,Tabelle4!K$1:L$5,2,FALSE)</f>
        <v>0</v>
      </c>
      <c r="Z83" s="81"/>
      <c r="AA83" s="82"/>
      <c r="AB83" s="82"/>
    </row>
    <row r="84" spans="1:29" ht="10.5" customHeight="1" x14ac:dyDescent="0.2">
      <c r="A84" s="275">
        <v>31</v>
      </c>
      <c r="B84" s="274" t="str">
        <f>IF(C84="","---",(IF(WEEKDAY(C84,2)=1,"Mo",(IF(WEEKDAY(C84,2)=2,"Di",(IF(WEEKDAY(C84,2)=3,"Mi",(IF(WEEKDAY(C84,2)=4,"Do",(IF(WEEKDAY(C84,2)=5,"Fr",(IF(WEEKDAY(C84,2)=6,"Sa","So")))))))))))))</f>
        <v>---</v>
      </c>
      <c r="C84" s="270"/>
      <c r="D84" s="197" t="s">
        <v>22</v>
      </c>
      <c r="E84" s="197"/>
      <c r="F84" s="197"/>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0" t="s">
        <v>22</v>
      </c>
      <c r="J84" s="151"/>
      <c r="K84" s="111"/>
      <c r="L84" s="272"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88"/>
      <c r="O84" s="189"/>
      <c r="P84" s="190"/>
      <c r="Q84" s="91"/>
      <c r="R84" s="92"/>
      <c r="S84" s="184" t="str">
        <f>IF(X84=1,"1","")&amp;IF(Z84=1,"2","")&amp;IF(AB84=1,"3","")</f>
        <v/>
      </c>
      <c r="T84" s="186" t="str">
        <f>IF(W84=0,"---",(IF(AND(L84&lt;&gt;"",M84&lt;&gt;""),M84,0)*IF(N85="m",L84-O85,IF(L84&lt;&gt;"",L84,0))+ IF(OR(N85="", N85="m"),0,IF(AND(O85&lt;=L84,N84&lt;&gt;""),O85,0)*0.01*N85)
+R84*0.5)*W84*AA84*IF($A$15="Die obigen Angaben in den Zeilen 6 bis 11 sind noch unvollständig",0,1))</f>
        <v>---</v>
      </c>
      <c r="U84" s="18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82"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275"/>
      <c r="B85" s="274"/>
      <c r="C85" s="271"/>
      <c r="D85" s="198" t="s">
        <v>22</v>
      </c>
      <c r="E85" s="198"/>
      <c r="F85" s="198"/>
      <c r="G85" s="148" t="s">
        <v>22</v>
      </c>
      <c r="H85" s="149"/>
      <c r="I85" s="97"/>
      <c r="J85" s="98"/>
      <c r="K85" s="84"/>
      <c r="L85" s="273"/>
      <c r="M85" s="85" t="str">
        <f>IF(M84="","","€ je km")</f>
        <v/>
      </c>
      <c r="N85" s="86"/>
      <c r="O85" s="191"/>
      <c r="P85" s="192"/>
      <c r="Q85" s="87"/>
      <c r="R85" s="88"/>
      <c r="S85" s="185"/>
      <c r="T85" s="187"/>
      <c r="U85" s="181"/>
      <c r="V85" s="183"/>
      <c r="W85" s="82"/>
      <c r="X85" s="81"/>
      <c r="Y85" s="81">
        <f>VLOOKUP(D85,Tabelle4!K$1:L$5,2,FALSE)</f>
        <v>0</v>
      </c>
      <c r="Z85" s="81"/>
      <c r="AA85" s="82"/>
      <c r="AB85" s="82"/>
    </row>
    <row r="86" spans="1:29" ht="10.5" customHeight="1" x14ac:dyDescent="0.2">
      <c r="A86" s="275">
        <v>32</v>
      </c>
      <c r="B86" s="274" t="str">
        <f>IF(C86="","---",(IF(WEEKDAY(C86,2)=1,"Mo",(IF(WEEKDAY(C86,2)=2,"Di",(IF(WEEKDAY(C86,2)=3,"Mi",(IF(WEEKDAY(C86,2)=4,"Do",(IF(WEEKDAY(C86,2)=5,"Fr",(IF(WEEKDAY(C86,2)=6,"Sa","So")))))))))))))</f>
        <v>---</v>
      </c>
      <c r="C86" s="270"/>
      <c r="D86" s="197" t="s">
        <v>22</v>
      </c>
      <c r="E86" s="197"/>
      <c r="F86" s="197"/>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0" t="s">
        <v>22</v>
      </c>
      <c r="J86" s="151"/>
      <c r="K86" s="111"/>
      <c r="L86" s="272"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88"/>
      <c r="O86" s="189"/>
      <c r="P86" s="190"/>
      <c r="Q86" s="91"/>
      <c r="R86" s="92"/>
      <c r="S86" s="184" t="str">
        <f>IF(X86=1,"1","")&amp;IF(Z86=1,"2","")&amp;IF(AB86=1,"3","")</f>
        <v/>
      </c>
      <c r="T86" s="186" t="str">
        <f>IF(W86=0,"---",(IF(AND(L86&lt;&gt;"",M86&lt;&gt;""),M86,0)*IF(N87="m",L86-O87,IF(L86&lt;&gt;"",L86,0))+ IF(OR(N87="", N87="m"),0,IF(AND(O87&lt;=L86,N86&lt;&gt;""),O87,0)*0.01*N87)
+R86*0.5)*W86*AA86*IF($A$15="Die obigen Angaben in den Zeilen 6 bis 11 sind noch unvollständig",0,1))</f>
        <v>---</v>
      </c>
      <c r="U86" s="18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82"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275"/>
      <c r="B87" s="274"/>
      <c r="C87" s="271"/>
      <c r="D87" s="198" t="s">
        <v>22</v>
      </c>
      <c r="E87" s="198"/>
      <c r="F87" s="198"/>
      <c r="G87" s="148" t="s">
        <v>22</v>
      </c>
      <c r="H87" s="149"/>
      <c r="I87" s="97"/>
      <c r="J87" s="98"/>
      <c r="K87" s="84"/>
      <c r="L87" s="273"/>
      <c r="M87" s="85" t="str">
        <f>IF(M86="","","€ je km")</f>
        <v/>
      </c>
      <c r="N87" s="86"/>
      <c r="O87" s="191"/>
      <c r="P87" s="192"/>
      <c r="Q87" s="87"/>
      <c r="R87" s="88"/>
      <c r="S87" s="185"/>
      <c r="T87" s="187"/>
      <c r="U87" s="181"/>
      <c r="V87" s="183"/>
      <c r="W87" s="82"/>
      <c r="X87" s="81"/>
      <c r="Y87" s="81">
        <f>VLOOKUP(D87,Tabelle4!K$1:L$5,2,FALSE)</f>
        <v>0</v>
      </c>
      <c r="Z87" s="81"/>
      <c r="AA87" s="82"/>
      <c r="AB87" s="82"/>
    </row>
    <row r="88" spans="1:29" ht="10.5" customHeight="1" x14ac:dyDescent="0.2">
      <c r="A88" s="275">
        <v>33</v>
      </c>
      <c r="B88" s="274" t="str">
        <f>IF(C88="","---",(IF(WEEKDAY(C88,2)=1,"Mo",(IF(WEEKDAY(C88,2)=2,"Di",(IF(WEEKDAY(C88,2)=3,"Mi",(IF(WEEKDAY(C88,2)=4,"Do",(IF(WEEKDAY(C88,2)=5,"Fr",(IF(WEEKDAY(C88,2)=6,"Sa","So")))))))))))))</f>
        <v>---</v>
      </c>
      <c r="C88" s="270"/>
      <c r="D88" s="197" t="s">
        <v>22</v>
      </c>
      <c r="E88" s="197"/>
      <c r="F88" s="197"/>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0" t="s">
        <v>22</v>
      </c>
      <c r="J88" s="151"/>
      <c r="K88" s="111"/>
      <c r="L88" s="272"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88"/>
      <c r="O88" s="189"/>
      <c r="P88" s="190"/>
      <c r="Q88" s="91"/>
      <c r="R88" s="92"/>
      <c r="S88" s="184" t="str">
        <f>IF(X88=1,"1","")&amp;IF(Z88=1,"2","")&amp;IF(AB88=1,"3","")</f>
        <v/>
      </c>
      <c r="T88" s="186" t="str">
        <f>IF(W88=0,"---",(IF(AND(L88&lt;&gt;"",M88&lt;&gt;""),M88,0)*IF(N89="m",L88-O89,IF(L88&lt;&gt;"",L88,0))+ IF(OR(N89="", N89="m"),0,IF(AND(O89&lt;=L88,N88&lt;&gt;""),O89,0)*0.01*N89)
+R88*0.5)*W88*AA88*IF($A$15="Die obigen Angaben in den Zeilen 6 bis 11 sind noch unvollständig",0,1))</f>
        <v>---</v>
      </c>
      <c r="U88" s="18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82"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275"/>
      <c r="B89" s="274"/>
      <c r="C89" s="271"/>
      <c r="D89" s="198" t="s">
        <v>22</v>
      </c>
      <c r="E89" s="198"/>
      <c r="F89" s="198"/>
      <c r="G89" s="148" t="s">
        <v>22</v>
      </c>
      <c r="H89" s="149"/>
      <c r="I89" s="97"/>
      <c r="J89" s="98"/>
      <c r="K89" s="84"/>
      <c r="L89" s="273"/>
      <c r="M89" s="85" t="str">
        <f>IF(M88="","","€ je km")</f>
        <v/>
      </c>
      <c r="N89" s="86"/>
      <c r="O89" s="191"/>
      <c r="P89" s="192"/>
      <c r="Q89" s="87"/>
      <c r="R89" s="88"/>
      <c r="S89" s="185"/>
      <c r="T89" s="187"/>
      <c r="U89" s="181"/>
      <c r="V89" s="183"/>
      <c r="W89" s="82"/>
      <c r="X89" s="81"/>
      <c r="Y89" s="81">
        <f>VLOOKUP(D89,Tabelle4!K$1:L$5,2,FALSE)</f>
        <v>0</v>
      </c>
      <c r="Z89" s="81"/>
      <c r="AA89" s="82"/>
      <c r="AB89" s="82"/>
    </row>
    <row r="90" spans="1:29" ht="10.5" customHeight="1" x14ac:dyDescent="0.2">
      <c r="A90" s="275">
        <v>34</v>
      </c>
      <c r="B90" s="274" t="str">
        <f>IF(C90="","---",(IF(WEEKDAY(C90,2)=1,"Mo",(IF(WEEKDAY(C90,2)=2,"Di",(IF(WEEKDAY(C90,2)=3,"Mi",(IF(WEEKDAY(C90,2)=4,"Do",(IF(WEEKDAY(C90,2)=5,"Fr",(IF(WEEKDAY(C90,2)=6,"Sa","So")))))))))))))</f>
        <v>---</v>
      </c>
      <c r="C90" s="270"/>
      <c r="D90" s="197" t="s">
        <v>22</v>
      </c>
      <c r="E90" s="197"/>
      <c r="F90" s="197"/>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0" t="s">
        <v>22</v>
      </c>
      <c r="J90" s="151"/>
      <c r="K90" s="111"/>
      <c r="L90" s="272"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88"/>
      <c r="O90" s="189"/>
      <c r="P90" s="190"/>
      <c r="Q90" s="91"/>
      <c r="R90" s="92"/>
      <c r="S90" s="184" t="str">
        <f>IF(X90=1,"1","")&amp;IF(Z90=1,"2","")&amp;IF(AB90=1,"3","")</f>
        <v/>
      </c>
      <c r="T90" s="186" t="str">
        <f>IF(W90=0,"---",(IF(AND(L90&lt;&gt;"",M90&lt;&gt;""),M90,0)*IF(N91="m",L90-O91,IF(L90&lt;&gt;"",L90,0))+ IF(OR(N91="", N91="m"),0,IF(AND(O91&lt;=L90,N90&lt;&gt;""),O91,0)*0.01*N91)
+R90*0.5)*W90*AA90*IF($A$15="Die obigen Angaben in den Zeilen 6 bis 11 sind noch unvollständig",0,1))</f>
        <v>---</v>
      </c>
      <c r="U90" s="18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82"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275"/>
      <c r="B91" s="274"/>
      <c r="C91" s="271"/>
      <c r="D91" s="198" t="s">
        <v>22</v>
      </c>
      <c r="E91" s="198"/>
      <c r="F91" s="198"/>
      <c r="G91" s="148" t="s">
        <v>22</v>
      </c>
      <c r="H91" s="149"/>
      <c r="I91" s="97"/>
      <c r="J91" s="98"/>
      <c r="K91" s="84"/>
      <c r="L91" s="273"/>
      <c r="M91" s="85" t="str">
        <f>IF(M90="","","€ je km")</f>
        <v/>
      </c>
      <c r="N91" s="86"/>
      <c r="O91" s="191"/>
      <c r="P91" s="192"/>
      <c r="Q91" s="87"/>
      <c r="R91" s="88"/>
      <c r="S91" s="185"/>
      <c r="T91" s="187"/>
      <c r="U91" s="181"/>
      <c r="V91" s="183"/>
      <c r="W91" s="82"/>
      <c r="X91" s="81"/>
      <c r="Y91" s="81">
        <f>VLOOKUP(D91,Tabelle4!K$1:L$5,2,FALSE)</f>
        <v>0</v>
      </c>
      <c r="Z91" s="81"/>
      <c r="AA91" s="82"/>
      <c r="AB91" s="82"/>
    </row>
    <row r="92" spans="1:29" ht="10.5" customHeight="1" x14ac:dyDescent="0.2">
      <c r="A92" s="275">
        <v>35</v>
      </c>
      <c r="B92" s="274" t="str">
        <f>IF(C92="","---",(IF(WEEKDAY(C92,2)=1,"Mo",(IF(WEEKDAY(C92,2)=2,"Di",(IF(WEEKDAY(C92,2)=3,"Mi",(IF(WEEKDAY(C92,2)=4,"Do",(IF(WEEKDAY(C92,2)=5,"Fr",(IF(WEEKDAY(C92,2)=6,"Sa","So")))))))))))))</f>
        <v>---</v>
      </c>
      <c r="C92" s="270"/>
      <c r="D92" s="197" t="s">
        <v>22</v>
      </c>
      <c r="E92" s="197"/>
      <c r="F92" s="197"/>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0" t="s">
        <v>22</v>
      </c>
      <c r="J92" s="151"/>
      <c r="K92" s="111"/>
      <c r="L92" s="272"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88"/>
      <c r="O92" s="189"/>
      <c r="P92" s="190"/>
      <c r="Q92" s="91"/>
      <c r="R92" s="92"/>
      <c r="S92" s="184" t="str">
        <f>IF(X92=1,"1","")&amp;IF(Z92=1,"2","")&amp;IF(AB92=1,"3","")</f>
        <v/>
      </c>
      <c r="T92" s="186" t="str">
        <f>IF(W92=0,"---",(IF(AND(L92&lt;&gt;"",M92&lt;&gt;""),M92,0)*IF(N93="m",L92-O93,IF(L92&lt;&gt;"",L92,0))+ IF(OR(N93="", N93="m"),0,IF(AND(O93&lt;=L92,N92&lt;&gt;""),O93,0)*0.01*N93)
+R92*0.5)*W92*AA92*IF($A$15="Die obigen Angaben in den Zeilen 6 bis 11 sind noch unvollständig",0,1))</f>
        <v>---</v>
      </c>
      <c r="U92" s="18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82"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275"/>
      <c r="B93" s="274"/>
      <c r="C93" s="271"/>
      <c r="D93" s="198" t="s">
        <v>22</v>
      </c>
      <c r="E93" s="198"/>
      <c r="F93" s="198"/>
      <c r="G93" s="148" t="s">
        <v>22</v>
      </c>
      <c r="H93" s="149"/>
      <c r="I93" s="97"/>
      <c r="J93" s="98"/>
      <c r="K93" s="84"/>
      <c r="L93" s="273"/>
      <c r="M93" s="85" t="str">
        <f>IF(M92="","","€ je km")</f>
        <v/>
      </c>
      <c r="N93" s="86"/>
      <c r="O93" s="191"/>
      <c r="P93" s="192"/>
      <c r="Q93" s="87"/>
      <c r="R93" s="88"/>
      <c r="S93" s="185"/>
      <c r="T93" s="187"/>
      <c r="U93" s="181"/>
      <c r="V93" s="183"/>
      <c r="W93" s="82"/>
      <c r="X93" s="81"/>
      <c r="Y93" s="81">
        <f>VLOOKUP(D93,Tabelle4!K$1:L$5,2,FALSE)</f>
        <v>0</v>
      </c>
      <c r="Z93" s="81"/>
      <c r="AA93" s="82"/>
      <c r="AB93" s="82"/>
    </row>
    <row r="94" spans="1:29" ht="10.5" customHeight="1" x14ac:dyDescent="0.2">
      <c r="A94" s="275">
        <v>36</v>
      </c>
      <c r="B94" s="274" t="str">
        <f>IF(C94="","---",(IF(WEEKDAY(C94,2)=1,"Mo",(IF(WEEKDAY(C94,2)=2,"Di",(IF(WEEKDAY(C94,2)=3,"Mi",(IF(WEEKDAY(C94,2)=4,"Do",(IF(WEEKDAY(C94,2)=5,"Fr",(IF(WEEKDAY(C94,2)=6,"Sa","So")))))))))))))</f>
        <v>---</v>
      </c>
      <c r="C94" s="270"/>
      <c r="D94" s="197" t="s">
        <v>22</v>
      </c>
      <c r="E94" s="197"/>
      <c r="F94" s="197"/>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0" t="s">
        <v>22</v>
      </c>
      <c r="J94" s="151"/>
      <c r="K94" s="111"/>
      <c r="L94" s="272"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88"/>
      <c r="O94" s="189"/>
      <c r="P94" s="190"/>
      <c r="Q94" s="91"/>
      <c r="R94" s="92"/>
      <c r="S94" s="184" t="str">
        <f>IF(X94=1,"1","")&amp;IF(Z94=1,"2","")&amp;IF(AB94=1,"3","")</f>
        <v/>
      </c>
      <c r="T94" s="186" t="str">
        <f>IF(W94=0,"---",(IF(AND(L94&lt;&gt;"",M94&lt;&gt;""),M94,0)*IF(N95="m",L94-O95,IF(L94&lt;&gt;"",L94,0))+ IF(OR(N95="", N95="m"),0,IF(AND(O95&lt;=L94,N94&lt;&gt;""),O95,0)*0.01*N95)
+R94*0.5)*W94*AA94*IF($A$15="Die obigen Angaben in den Zeilen 6 bis 11 sind noch unvollständig",0,1))</f>
        <v>---</v>
      </c>
      <c r="U94" s="18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82"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275"/>
      <c r="B95" s="274"/>
      <c r="C95" s="271"/>
      <c r="D95" s="198" t="s">
        <v>22</v>
      </c>
      <c r="E95" s="198"/>
      <c r="F95" s="198"/>
      <c r="G95" s="148" t="s">
        <v>22</v>
      </c>
      <c r="H95" s="149"/>
      <c r="I95" s="97"/>
      <c r="J95" s="98"/>
      <c r="K95" s="84"/>
      <c r="L95" s="273"/>
      <c r="M95" s="85" t="str">
        <f>IF(M94="","","€ je km")</f>
        <v/>
      </c>
      <c r="N95" s="86"/>
      <c r="O95" s="191"/>
      <c r="P95" s="192"/>
      <c r="Q95" s="87"/>
      <c r="R95" s="88"/>
      <c r="S95" s="185"/>
      <c r="T95" s="187"/>
      <c r="U95" s="181"/>
      <c r="V95" s="183"/>
      <c r="W95" s="82"/>
      <c r="X95" s="81"/>
      <c r="Y95" s="81">
        <f>VLOOKUP(D95,Tabelle4!K$1:L$5,2,FALSE)</f>
        <v>0</v>
      </c>
      <c r="Z95" s="81"/>
      <c r="AA95" s="82"/>
      <c r="AB95" s="82"/>
    </row>
    <row r="96" spans="1:29" ht="10.5" customHeight="1" x14ac:dyDescent="0.2">
      <c r="A96" s="275">
        <v>37</v>
      </c>
      <c r="B96" s="274" t="str">
        <f>IF(C96="","---",(IF(WEEKDAY(C96,2)=1,"Mo",(IF(WEEKDAY(C96,2)=2,"Di",(IF(WEEKDAY(C96,2)=3,"Mi",(IF(WEEKDAY(C96,2)=4,"Do",(IF(WEEKDAY(C96,2)=5,"Fr",(IF(WEEKDAY(C96,2)=6,"Sa","So")))))))))))))</f>
        <v>---</v>
      </c>
      <c r="C96" s="270"/>
      <c r="D96" s="197" t="s">
        <v>22</v>
      </c>
      <c r="E96" s="197"/>
      <c r="F96" s="197"/>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0" t="s">
        <v>22</v>
      </c>
      <c r="J96" s="151"/>
      <c r="K96" s="111"/>
      <c r="L96" s="272"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88"/>
      <c r="O96" s="189"/>
      <c r="P96" s="190"/>
      <c r="Q96" s="91"/>
      <c r="R96" s="92"/>
      <c r="S96" s="184" t="str">
        <f>IF(X96=1,"1","")&amp;IF(Z96=1,"2","")&amp;IF(AB96=1,"3","")</f>
        <v/>
      </c>
      <c r="T96" s="186" t="str">
        <f>IF(W96=0,"---",(IF(AND(L96&lt;&gt;"",M96&lt;&gt;""),M96,0)*IF(N97="m",L96-O97,IF(L96&lt;&gt;"",L96,0))+ IF(OR(N97="", N97="m"),0,IF(AND(O97&lt;=L96,N96&lt;&gt;""),O97,0)*0.01*N97)
+R96*0.5)*W96*AA96*IF($A$15="Die obigen Angaben in den Zeilen 6 bis 11 sind noch unvollständig",0,1))</f>
        <v>---</v>
      </c>
      <c r="U96" s="18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82"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275"/>
      <c r="B97" s="274"/>
      <c r="C97" s="271"/>
      <c r="D97" s="198" t="s">
        <v>22</v>
      </c>
      <c r="E97" s="198"/>
      <c r="F97" s="198"/>
      <c r="G97" s="148" t="s">
        <v>22</v>
      </c>
      <c r="H97" s="149"/>
      <c r="I97" s="97"/>
      <c r="J97" s="98"/>
      <c r="K97" s="84"/>
      <c r="L97" s="273"/>
      <c r="M97" s="85" t="str">
        <f>IF(M96="","","€ je km")</f>
        <v/>
      </c>
      <c r="N97" s="86"/>
      <c r="O97" s="191"/>
      <c r="P97" s="192"/>
      <c r="Q97" s="87"/>
      <c r="R97" s="88"/>
      <c r="S97" s="185"/>
      <c r="T97" s="187"/>
      <c r="U97" s="181"/>
      <c r="V97" s="183"/>
      <c r="W97" s="82"/>
      <c r="X97" s="81"/>
      <c r="Y97" s="81">
        <f>VLOOKUP(D97,Tabelle4!K$1:L$5,2,FALSE)</f>
        <v>0</v>
      </c>
      <c r="Z97" s="81"/>
      <c r="AA97" s="82"/>
      <c r="AB97" s="82"/>
    </row>
    <row r="98" spans="1:29" ht="10.5" customHeight="1" x14ac:dyDescent="0.2">
      <c r="A98" s="275">
        <v>38</v>
      </c>
      <c r="B98" s="274" t="str">
        <f>IF(C98="","---",(IF(WEEKDAY(C98,2)=1,"Mo",(IF(WEEKDAY(C98,2)=2,"Di",(IF(WEEKDAY(C98,2)=3,"Mi",(IF(WEEKDAY(C98,2)=4,"Do",(IF(WEEKDAY(C98,2)=5,"Fr",(IF(WEEKDAY(C98,2)=6,"Sa","So")))))))))))))</f>
        <v>---</v>
      </c>
      <c r="C98" s="270"/>
      <c r="D98" s="197" t="s">
        <v>22</v>
      </c>
      <c r="E98" s="197"/>
      <c r="F98" s="197"/>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0" t="s">
        <v>22</v>
      </c>
      <c r="J98" s="151"/>
      <c r="K98" s="111"/>
      <c r="L98" s="272"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88"/>
      <c r="O98" s="189"/>
      <c r="P98" s="190"/>
      <c r="Q98" s="91"/>
      <c r="R98" s="92"/>
      <c r="S98" s="184" t="str">
        <f>IF(X98=1,"1","")&amp;IF(Z98=1,"2","")&amp;IF(AB98=1,"3","")</f>
        <v/>
      </c>
      <c r="T98" s="186" t="str">
        <f>IF(W98=0,"---",(IF(AND(L98&lt;&gt;"",M98&lt;&gt;""),M98,0)*IF(N99="m",L98-O99,IF(L98&lt;&gt;"",L98,0))+ IF(OR(N99="", N99="m"),0,IF(AND(O99&lt;=L98,N98&lt;&gt;""),O99,0)*0.01*N99)
+R98*0.5)*W98*AA98*IF($A$15="Die obigen Angaben in den Zeilen 6 bis 11 sind noch unvollständig",0,1))</f>
        <v>---</v>
      </c>
      <c r="U98" s="18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82"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275"/>
      <c r="B99" s="274"/>
      <c r="C99" s="271"/>
      <c r="D99" s="198" t="s">
        <v>22</v>
      </c>
      <c r="E99" s="198"/>
      <c r="F99" s="198"/>
      <c r="G99" s="148" t="s">
        <v>22</v>
      </c>
      <c r="H99" s="149"/>
      <c r="I99" s="97"/>
      <c r="J99" s="98"/>
      <c r="K99" s="84"/>
      <c r="L99" s="273"/>
      <c r="M99" s="85" t="str">
        <f>IF(M98="","","€ je km")</f>
        <v/>
      </c>
      <c r="N99" s="86"/>
      <c r="O99" s="191"/>
      <c r="P99" s="192"/>
      <c r="Q99" s="87"/>
      <c r="R99" s="88"/>
      <c r="S99" s="185"/>
      <c r="T99" s="187"/>
      <c r="U99" s="181"/>
      <c r="V99" s="183"/>
      <c r="W99" s="82"/>
      <c r="X99" s="81"/>
      <c r="Y99" s="81">
        <f>VLOOKUP(D99,Tabelle4!K$1:L$5,2,FALSE)</f>
        <v>0</v>
      </c>
      <c r="Z99" s="81"/>
      <c r="AA99" s="82"/>
      <c r="AB99" s="82"/>
    </row>
    <row r="100" spans="1:29" ht="10.5" customHeight="1" x14ac:dyDescent="0.2">
      <c r="A100" s="275">
        <v>39</v>
      </c>
      <c r="B100" s="274" t="str">
        <f>IF(C100="","---",(IF(WEEKDAY(C100,2)=1,"Mo",(IF(WEEKDAY(C100,2)=2,"Di",(IF(WEEKDAY(C100,2)=3,"Mi",(IF(WEEKDAY(C100,2)=4,"Do",(IF(WEEKDAY(C100,2)=5,"Fr",(IF(WEEKDAY(C100,2)=6,"Sa","So")))))))))))))</f>
        <v>---</v>
      </c>
      <c r="C100" s="270"/>
      <c r="D100" s="197" t="s">
        <v>22</v>
      </c>
      <c r="E100" s="197"/>
      <c r="F100" s="197"/>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0" t="s">
        <v>22</v>
      </c>
      <c r="J100" s="151"/>
      <c r="K100" s="111"/>
      <c r="L100" s="272"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88"/>
      <c r="O100" s="189"/>
      <c r="P100" s="190"/>
      <c r="Q100" s="91"/>
      <c r="R100" s="92"/>
      <c r="S100" s="184" t="str">
        <f>IF(X100=1,"1","")&amp;IF(Z100=1,"2","")&amp;IF(AB100=1,"3","")</f>
        <v/>
      </c>
      <c r="T100" s="186" t="str">
        <f>IF(W100=0,"---",(IF(AND(L100&lt;&gt;"",M100&lt;&gt;""),M100,0)*IF(N101="m",L100-O101,IF(L100&lt;&gt;"",L100,0))+ IF(OR(N101="", N101="m"),0,IF(AND(O101&lt;=L100,N100&lt;&gt;""),O101,0)*0.01*N101)
+R100*0.5)*W100*AA100*IF($A$15="Die obigen Angaben in den Zeilen 6 bis 11 sind noch unvollständig",0,1))</f>
        <v>---</v>
      </c>
      <c r="U100" s="18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82"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275"/>
      <c r="B101" s="274"/>
      <c r="C101" s="271"/>
      <c r="D101" s="198" t="s">
        <v>22</v>
      </c>
      <c r="E101" s="198"/>
      <c r="F101" s="198"/>
      <c r="G101" s="148" t="s">
        <v>22</v>
      </c>
      <c r="H101" s="149"/>
      <c r="I101" s="97"/>
      <c r="J101" s="98"/>
      <c r="K101" s="84"/>
      <c r="L101" s="273"/>
      <c r="M101" s="85" t="str">
        <f>IF(M100="","","€ je km")</f>
        <v/>
      </c>
      <c r="N101" s="86"/>
      <c r="O101" s="191"/>
      <c r="P101" s="192"/>
      <c r="Q101" s="87"/>
      <c r="R101" s="88"/>
      <c r="S101" s="185"/>
      <c r="T101" s="187"/>
      <c r="U101" s="181"/>
      <c r="V101" s="183"/>
      <c r="W101" s="82"/>
      <c r="X101" s="81"/>
      <c r="Y101" s="81">
        <f>VLOOKUP(D101,Tabelle4!K$1:L$5,2,FALSE)</f>
        <v>0</v>
      </c>
      <c r="Z101" s="81"/>
      <c r="AA101" s="82"/>
      <c r="AB101" s="82"/>
    </row>
    <row r="102" spans="1:29" ht="10.5" customHeight="1" x14ac:dyDescent="0.2">
      <c r="A102" s="275">
        <v>40</v>
      </c>
      <c r="B102" s="274" t="str">
        <f>IF(C102="","---",(IF(WEEKDAY(C102,2)=1,"Mo",(IF(WEEKDAY(C102,2)=2,"Di",(IF(WEEKDAY(C102,2)=3,"Mi",(IF(WEEKDAY(C102,2)=4,"Do",(IF(WEEKDAY(C102,2)=5,"Fr",(IF(WEEKDAY(C102,2)=6,"Sa","So")))))))))))))</f>
        <v>---</v>
      </c>
      <c r="C102" s="270"/>
      <c r="D102" s="197" t="s">
        <v>22</v>
      </c>
      <c r="E102" s="197"/>
      <c r="F102" s="197"/>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0" t="s">
        <v>22</v>
      </c>
      <c r="J102" s="151"/>
      <c r="K102" s="111"/>
      <c r="L102" s="272"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88"/>
      <c r="O102" s="189"/>
      <c r="P102" s="190"/>
      <c r="Q102" s="91"/>
      <c r="R102" s="92"/>
      <c r="S102" s="184" t="str">
        <f>IF(X102=1,"1","")&amp;IF(Z102=1,"2","")&amp;IF(AB102=1,"3","")</f>
        <v/>
      </c>
      <c r="T102" s="186" t="str">
        <f>IF(W102=0,"---",(IF(AND(L102&lt;&gt;"",M102&lt;&gt;""),M102,0)*IF(N103="m",L102-O103,IF(L102&lt;&gt;"",L102,0))+ IF(OR(N103="", N103="m"),0,IF(AND(O103&lt;=L102,N102&lt;&gt;""),O103,0)*0.01*N103)
+R102*0.5)*W102*AA102*IF($A$15="Die obigen Angaben in den Zeilen 6 bis 11 sind noch unvollständig",0,1))</f>
        <v>---</v>
      </c>
      <c r="U102" s="18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82"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275"/>
      <c r="B103" s="274"/>
      <c r="C103" s="271"/>
      <c r="D103" s="198" t="s">
        <v>22</v>
      </c>
      <c r="E103" s="198"/>
      <c r="F103" s="198"/>
      <c r="G103" s="148" t="s">
        <v>22</v>
      </c>
      <c r="H103" s="149"/>
      <c r="I103" s="97"/>
      <c r="J103" s="98"/>
      <c r="K103" s="84"/>
      <c r="L103" s="273"/>
      <c r="M103" s="85" t="str">
        <f>IF(M102="","","€ je km")</f>
        <v/>
      </c>
      <c r="N103" s="86"/>
      <c r="O103" s="191"/>
      <c r="P103" s="192"/>
      <c r="Q103" s="87"/>
      <c r="R103" s="88"/>
      <c r="S103" s="185"/>
      <c r="T103" s="187"/>
      <c r="U103" s="181"/>
      <c r="V103" s="183"/>
      <c r="W103" s="82"/>
      <c r="X103" s="81"/>
      <c r="Y103" s="81">
        <f>VLOOKUP(D103,Tabelle4!K$1:L$5,2,FALSE)</f>
        <v>0</v>
      </c>
      <c r="Z103" s="81"/>
      <c r="AA103" s="82"/>
      <c r="AB103" s="82"/>
    </row>
    <row r="104" spans="1:29" ht="10.5" customHeight="1" x14ac:dyDescent="0.2">
      <c r="A104" s="275">
        <v>41</v>
      </c>
      <c r="B104" s="274" t="str">
        <f>IF(C104="","---",(IF(WEEKDAY(C104,2)=1,"Mo",(IF(WEEKDAY(C104,2)=2,"Di",(IF(WEEKDAY(C104,2)=3,"Mi",(IF(WEEKDAY(C104,2)=4,"Do",(IF(WEEKDAY(C104,2)=5,"Fr",(IF(WEEKDAY(C104,2)=6,"Sa","So")))))))))))))</f>
        <v>---</v>
      </c>
      <c r="C104" s="270"/>
      <c r="D104" s="197" t="s">
        <v>22</v>
      </c>
      <c r="E104" s="197"/>
      <c r="F104" s="197"/>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0" t="s">
        <v>22</v>
      </c>
      <c r="J104" s="151"/>
      <c r="K104" s="111"/>
      <c r="L104" s="272"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88"/>
      <c r="O104" s="189"/>
      <c r="P104" s="190"/>
      <c r="Q104" s="91"/>
      <c r="R104" s="92"/>
      <c r="S104" s="184" t="str">
        <f>IF(X104=1,"1","")&amp;IF(Z104=1,"2","")&amp;IF(AB104=1,"3","")</f>
        <v/>
      </c>
      <c r="T104" s="186" t="str">
        <f>IF(W104=0,"---",(IF(AND(L104&lt;&gt;"",M104&lt;&gt;""),M104,0)*IF(N105="m",L104-O105,IF(L104&lt;&gt;"",L104,0))+ IF(OR(N105="", N105="m"),0,IF(AND(O105&lt;=L104,N104&lt;&gt;""),O105,0)*0.01*N105)
+R104*0.5)*W104*AA104*IF($A$15="Die obigen Angaben in den Zeilen 6 bis 11 sind noch unvollständig",0,1))</f>
        <v>---</v>
      </c>
      <c r="U104" s="18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82"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275"/>
      <c r="B105" s="274"/>
      <c r="C105" s="271"/>
      <c r="D105" s="198" t="s">
        <v>22</v>
      </c>
      <c r="E105" s="198"/>
      <c r="F105" s="198"/>
      <c r="G105" s="148" t="s">
        <v>22</v>
      </c>
      <c r="H105" s="149"/>
      <c r="I105" s="97"/>
      <c r="J105" s="98"/>
      <c r="K105" s="84"/>
      <c r="L105" s="273"/>
      <c r="M105" s="85" t="str">
        <f>IF(M104="","","€ je km")</f>
        <v/>
      </c>
      <c r="N105" s="86"/>
      <c r="O105" s="191"/>
      <c r="P105" s="192"/>
      <c r="Q105" s="87"/>
      <c r="R105" s="88"/>
      <c r="S105" s="185"/>
      <c r="T105" s="187"/>
      <c r="U105" s="181"/>
      <c r="V105" s="183"/>
      <c r="W105" s="82"/>
      <c r="X105" s="81"/>
      <c r="Y105" s="81">
        <f>VLOOKUP(D105,Tabelle4!K$1:L$5,2,FALSE)</f>
        <v>0</v>
      </c>
      <c r="Z105" s="81"/>
      <c r="AA105" s="82"/>
      <c r="AB105" s="82"/>
    </row>
    <row r="106" spans="1:29" ht="10.5" customHeight="1" x14ac:dyDescent="0.2">
      <c r="A106" s="275">
        <v>42</v>
      </c>
      <c r="B106" s="274" t="str">
        <f>IF(C106="","---",(IF(WEEKDAY(C106,2)=1,"Mo",(IF(WEEKDAY(C106,2)=2,"Di",(IF(WEEKDAY(C106,2)=3,"Mi",(IF(WEEKDAY(C106,2)=4,"Do",(IF(WEEKDAY(C106,2)=5,"Fr",(IF(WEEKDAY(C106,2)=6,"Sa","So")))))))))))))</f>
        <v>---</v>
      </c>
      <c r="C106" s="270"/>
      <c r="D106" s="197" t="s">
        <v>22</v>
      </c>
      <c r="E106" s="197"/>
      <c r="F106" s="197"/>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0" t="s">
        <v>22</v>
      </c>
      <c r="J106" s="151"/>
      <c r="K106" s="111"/>
      <c r="L106" s="272"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88"/>
      <c r="O106" s="189"/>
      <c r="P106" s="190"/>
      <c r="Q106" s="91"/>
      <c r="R106" s="92"/>
      <c r="S106" s="184" t="str">
        <f>IF(X106=1,"1","")&amp;IF(Z106=1,"2","")&amp;IF(AB106=1,"3","")</f>
        <v/>
      </c>
      <c r="T106" s="186" t="str">
        <f>IF(W106=0,"---",(IF(AND(L106&lt;&gt;"",M106&lt;&gt;""),M106,0)*IF(N107="m",L106-O107,IF(L106&lt;&gt;"",L106,0))+ IF(OR(N107="", N107="m"),0,IF(AND(O107&lt;=L106,N106&lt;&gt;""),O107,0)*0.01*N107)
+R106*0.5)*W106*AA106*IF($A$15="Die obigen Angaben in den Zeilen 6 bis 11 sind noch unvollständig",0,1))</f>
        <v>---</v>
      </c>
      <c r="U106" s="18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82"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275"/>
      <c r="B107" s="274"/>
      <c r="C107" s="271"/>
      <c r="D107" s="198" t="s">
        <v>22</v>
      </c>
      <c r="E107" s="198"/>
      <c r="F107" s="198"/>
      <c r="G107" s="148" t="s">
        <v>22</v>
      </c>
      <c r="H107" s="149"/>
      <c r="I107" s="97"/>
      <c r="J107" s="98"/>
      <c r="K107" s="84"/>
      <c r="L107" s="273"/>
      <c r="M107" s="85" t="str">
        <f>IF(M106="","","€ je km")</f>
        <v/>
      </c>
      <c r="N107" s="86"/>
      <c r="O107" s="191"/>
      <c r="P107" s="192"/>
      <c r="Q107" s="87"/>
      <c r="R107" s="88"/>
      <c r="S107" s="185"/>
      <c r="T107" s="187"/>
      <c r="U107" s="181"/>
      <c r="V107" s="183"/>
      <c r="W107" s="82"/>
      <c r="X107" s="81"/>
      <c r="Y107" s="81">
        <f>VLOOKUP(D107,Tabelle4!K$1:L$5,2,FALSE)</f>
        <v>0</v>
      </c>
      <c r="Z107" s="81"/>
      <c r="AA107" s="82"/>
      <c r="AB107" s="82"/>
    </row>
    <row r="108" spans="1:29" ht="10.5" customHeight="1" x14ac:dyDescent="0.2">
      <c r="A108" s="275">
        <v>43</v>
      </c>
      <c r="B108" s="274" t="str">
        <f>IF(C108="","---",(IF(WEEKDAY(C108,2)=1,"Mo",(IF(WEEKDAY(C108,2)=2,"Di",(IF(WEEKDAY(C108,2)=3,"Mi",(IF(WEEKDAY(C108,2)=4,"Do",(IF(WEEKDAY(C108,2)=5,"Fr",(IF(WEEKDAY(C108,2)=6,"Sa","So")))))))))))))</f>
        <v>---</v>
      </c>
      <c r="C108" s="270"/>
      <c r="D108" s="197" t="s">
        <v>22</v>
      </c>
      <c r="E108" s="197"/>
      <c r="F108" s="197"/>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0" t="s">
        <v>22</v>
      </c>
      <c r="J108" s="151"/>
      <c r="K108" s="111"/>
      <c r="L108" s="272"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88"/>
      <c r="O108" s="189"/>
      <c r="P108" s="190"/>
      <c r="Q108" s="91"/>
      <c r="R108" s="92"/>
      <c r="S108" s="184" t="str">
        <f>IF(X108=1,"1","")&amp;IF(Z108=1,"2","")&amp;IF(AB108=1,"3","")</f>
        <v/>
      </c>
      <c r="T108" s="186" t="str">
        <f>IF(W108=0,"---",(IF(AND(L108&lt;&gt;"",M108&lt;&gt;""),M108,0)*IF(N109="m",L108-O109,IF(L108&lt;&gt;"",L108,0))+ IF(OR(N109="", N109="m"),0,IF(AND(O109&lt;=L108,N108&lt;&gt;""),O109,0)*0.01*N109)
+R108*0.5)*W108*AA108*IF($A$15="Die obigen Angaben in den Zeilen 6 bis 11 sind noch unvollständig",0,1))</f>
        <v>---</v>
      </c>
      <c r="U108" s="18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82"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275"/>
      <c r="B109" s="274"/>
      <c r="C109" s="271"/>
      <c r="D109" s="198" t="s">
        <v>22</v>
      </c>
      <c r="E109" s="198"/>
      <c r="F109" s="198"/>
      <c r="G109" s="148" t="s">
        <v>22</v>
      </c>
      <c r="H109" s="149"/>
      <c r="I109" s="97"/>
      <c r="J109" s="98"/>
      <c r="K109" s="84"/>
      <c r="L109" s="273"/>
      <c r="M109" s="85" t="str">
        <f>IF(M108="","","€ je km")</f>
        <v/>
      </c>
      <c r="N109" s="86"/>
      <c r="O109" s="191"/>
      <c r="P109" s="192"/>
      <c r="Q109" s="87"/>
      <c r="R109" s="88"/>
      <c r="S109" s="185"/>
      <c r="T109" s="187"/>
      <c r="U109" s="181"/>
      <c r="V109" s="183"/>
      <c r="W109" s="82"/>
      <c r="X109" s="81"/>
      <c r="Y109" s="81">
        <f>VLOOKUP(D109,Tabelle4!K$1:L$5,2,FALSE)</f>
        <v>0</v>
      </c>
      <c r="Z109" s="81"/>
      <c r="AA109" s="82"/>
      <c r="AB109" s="82"/>
    </row>
    <row r="110" spans="1:29" ht="10.5" customHeight="1" x14ac:dyDescent="0.2">
      <c r="A110" s="275">
        <v>44</v>
      </c>
      <c r="B110" s="274" t="str">
        <f>IF(C110="","---",(IF(WEEKDAY(C110,2)=1,"Mo",(IF(WEEKDAY(C110,2)=2,"Di",(IF(WEEKDAY(C110,2)=3,"Mi",(IF(WEEKDAY(C110,2)=4,"Do",(IF(WEEKDAY(C110,2)=5,"Fr",(IF(WEEKDAY(C110,2)=6,"Sa","So")))))))))))))</f>
        <v>---</v>
      </c>
      <c r="C110" s="270"/>
      <c r="D110" s="197" t="s">
        <v>22</v>
      </c>
      <c r="E110" s="197"/>
      <c r="F110" s="197"/>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0" t="s">
        <v>22</v>
      </c>
      <c r="J110" s="151"/>
      <c r="K110" s="111"/>
      <c r="L110" s="272"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88"/>
      <c r="O110" s="189"/>
      <c r="P110" s="190"/>
      <c r="Q110" s="91"/>
      <c r="R110" s="92"/>
      <c r="S110" s="184" t="str">
        <f>IF(X110=1,"1","")&amp;IF(Z110=1,"2","")&amp;IF(AB110=1,"3","")</f>
        <v/>
      </c>
      <c r="T110" s="186" t="str">
        <f>IF(W110=0,"---",(IF(AND(L110&lt;&gt;"",M110&lt;&gt;""),M110,0)*IF(N111="m",L110-O111,IF(L110&lt;&gt;"",L110,0))+ IF(OR(N111="", N111="m"),0,IF(AND(O111&lt;=L110,N110&lt;&gt;""),O111,0)*0.01*N111)
+R110*0.5)*W110*AA110*IF($A$15="Die obigen Angaben in den Zeilen 6 bis 11 sind noch unvollständig",0,1))</f>
        <v>---</v>
      </c>
      <c r="U110" s="18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82"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275"/>
      <c r="B111" s="274"/>
      <c r="C111" s="271"/>
      <c r="D111" s="198" t="s">
        <v>22</v>
      </c>
      <c r="E111" s="198"/>
      <c r="F111" s="198"/>
      <c r="G111" s="148" t="s">
        <v>22</v>
      </c>
      <c r="H111" s="149"/>
      <c r="I111" s="97"/>
      <c r="J111" s="98"/>
      <c r="K111" s="84"/>
      <c r="L111" s="273"/>
      <c r="M111" s="85" t="str">
        <f>IF(M110="","","€ je km")</f>
        <v/>
      </c>
      <c r="N111" s="86"/>
      <c r="O111" s="191"/>
      <c r="P111" s="192"/>
      <c r="Q111" s="87"/>
      <c r="R111" s="88"/>
      <c r="S111" s="185"/>
      <c r="T111" s="187"/>
      <c r="U111" s="181"/>
      <c r="V111" s="183"/>
      <c r="W111" s="82"/>
      <c r="X111" s="81"/>
      <c r="Y111" s="81">
        <f>VLOOKUP(D111,Tabelle4!K$1:L$5,2,FALSE)</f>
        <v>0</v>
      </c>
      <c r="Z111" s="81"/>
      <c r="AA111" s="82"/>
      <c r="AB111" s="82"/>
    </row>
    <row r="112" spans="1:29" ht="10.5" customHeight="1" x14ac:dyDescent="0.2">
      <c r="A112" s="275">
        <v>45</v>
      </c>
      <c r="B112" s="274" t="str">
        <f>IF(C112="","---",(IF(WEEKDAY(C112,2)=1,"Mo",(IF(WEEKDAY(C112,2)=2,"Di",(IF(WEEKDAY(C112,2)=3,"Mi",(IF(WEEKDAY(C112,2)=4,"Do",(IF(WEEKDAY(C112,2)=5,"Fr",(IF(WEEKDAY(C112,2)=6,"Sa","So")))))))))))))</f>
        <v>---</v>
      </c>
      <c r="C112" s="270"/>
      <c r="D112" s="197" t="s">
        <v>22</v>
      </c>
      <c r="E112" s="197"/>
      <c r="F112" s="197"/>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0" t="s">
        <v>22</v>
      </c>
      <c r="J112" s="151"/>
      <c r="K112" s="111"/>
      <c r="L112" s="272"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88"/>
      <c r="O112" s="189"/>
      <c r="P112" s="190"/>
      <c r="Q112" s="91"/>
      <c r="R112" s="92"/>
      <c r="S112" s="184" t="str">
        <f>IF(X112=1,"1","")&amp;IF(Z112=1,"2","")&amp;IF(AB112=1,"3","")</f>
        <v/>
      </c>
      <c r="T112" s="186" t="str">
        <f>IF(W112=0,"---",(IF(AND(L112&lt;&gt;"",M112&lt;&gt;""),M112,0)*IF(N113="m",L112-O113,IF(L112&lt;&gt;"",L112,0))+ IF(OR(N113="", N113="m"),0,IF(AND(O113&lt;=L112,N112&lt;&gt;""),O113,0)*0.01*N113)
+R112*0.5)*W112*AA112*IF($A$15="Die obigen Angaben in den Zeilen 6 bis 11 sind noch unvollständig",0,1))</f>
        <v>---</v>
      </c>
      <c r="U112" s="18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82"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275"/>
      <c r="B113" s="274"/>
      <c r="C113" s="271"/>
      <c r="D113" s="198" t="s">
        <v>22</v>
      </c>
      <c r="E113" s="198"/>
      <c r="F113" s="198"/>
      <c r="G113" s="148" t="s">
        <v>22</v>
      </c>
      <c r="H113" s="149"/>
      <c r="I113" s="97"/>
      <c r="J113" s="98"/>
      <c r="K113" s="84"/>
      <c r="L113" s="273"/>
      <c r="M113" s="85" t="str">
        <f>IF(M112="","","€ je km")</f>
        <v/>
      </c>
      <c r="N113" s="86"/>
      <c r="O113" s="191"/>
      <c r="P113" s="192"/>
      <c r="Q113" s="87"/>
      <c r="R113" s="88"/>
      <c r="S113" s="185"/>
      <c r="T113" s="187"/>
      <c r="U113" s="181"/>
      <c r="V113" s="183"/>
      <c r="W113" s="82"/>
      <c r="X113" s="81"/>
      <c r="Y113" s="81">
        <f>VLOOKUP(D113,Tabelle4!K$1:L$5,2,FALSE)</f>
        <v>0</v>
      </c>
      <c r="Z113" s="81"/>
      <c r="AA113" s="82"/>
      <c r="AB113" s="82"/>
    </row>
    <row r="114" spans="1:29" ht="10.5" customHeight="1" x14ac:dyDescent="0.2">
      <c r="A114" s="275">
        <v>46</v>
      </c>
      <c r="B114" s="274" t="str">
        <f>IF(C114="","---",(IF(WEEKDAY(C114,2)=1,"Mo",(IF(WEEKDAY(C114,2)=2,"Di",(IF(WEEKDAY(C114,2)=3,"Mi",(IF(WEEKDAY(C114,2)=4,"Do",(IF(WEEKDAY(C114,2)=5,"Fr",(IF(WEEKDAY(C114,2)=6,"Sa","So")))))))))))))</f>
        <v>---</v>
      </c>
      <c r="C114" s="270"/>
      <c r="D114" s="197" t="s">
        <v>22</v>
      </c>
      <c r="E114" s="197"/>
      <c r="F114" s="197"/>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0" t="s">
        <v>22</v>
      </c>
      <c r="J114" s="151"/>
      <c r="K114" s="111"/>
      <c r="L114" s="272"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88"/>
      <c r="O114" s="189"/>
      <c r="P114" s="190"/>
      <c r="Q114" s="91"/>
      <c r="R114" s="92"/>
      <c r="S114" s="184" t="str">
        <f>IF(X114=1,"1","")&amp;IF(Z114=1,"2","")&amp;IF(AB114=1,"3","")</f>
        <v/>
      </c>
      <c r="T114" s="186" t="str">
        <f>IF(W114=0,"---",(IF(AND(L114&lt;&gt;"",M114&lt;&gt;""),M114,0)*IF(N115="m",L114-O115,IF(L114&lt;&gt;"",L114,0))+ IF(OR(N115="", N115="m"),0,IF(AND(O115&lt;=L114,N114&lt;&gt;""),O115,0)*0.01*N115)
+R114*0.5)*W114*AA114*IF($A$15="Die obigen Angaben in den Zeilen 6 bis 11 sind noch unvollständig",0,1))</f>
        <v>---</v>
      </c>
      <c r="U114" s="18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82"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275"/>
      <c r="B115" s="274"/>
      <c r="C115" s="271"/>
      <c r="D115" s="198" t="s">
        <v>22</v>
      </c>
      <c r="E115" s="198"/>
      <c r="F115" s="198"/>
      <c r="G115" s="148" t="s">
        <v>22</v>
      </c>
      <c r="H115" s="149"/>
      <c r="I115" s="97"/>
      <c r="J115" s="98"/>
      <c r="K115" s="84"/>
      <c r="L115" s="273"/>
      <c r="M115" s="85" t="str">
        <f>IF(M114="","","€ je km")</f>
        <v/>
      </c>
      <c r="N115" s="86"/>
      <c r="O115" s="191"/>
      <c r="P115" s="192"/>
      <c r="Q115" s="87"/>
      <c r="R115" s="88"/>
      <c r="S115" s="185"/>
      <c r="T115" s="187"/>
      <c r="U115" s="181"/>
      <c r="V115" s="183"/>
      <c r="W115" s="82"/>
      <c r="X115" s="81"/>
      <c r="Y115" s="81">
        <f>VLOOKUP(D115,Tabelle4!K$1:L$5,2,FALSE)</f>
        <v>0</v>
      </c>
      <c r="Z115" s="81"/>
      <c r="AA115" s="82"/>
      <c r="AB115" s="82"/>
    </row>
    <row r="116" spans="1:29" ht="10.5" customHeight="1" x14ac:dyDescent="0.2">
      <c r="A116" s="275">
        <v>47</v>
      </c>
      <c r="B116" s="274" t="str">
        <f>IF(C116="","---",(IF(WEEKDAY(C116,2)=1,"Mo",(IF(WEEKDAY(C116,2)=2,"Di",(IF(WEEKDAY(C116,2)=3,"Mi",(IF(WEEKDAY(C116,2)=4,"Do",(IF(WEEKDAY(C116,2)=5,"Fr",(IF(WEEKDAY(C116,2)=6,"Sa","So")))))))))))))</f>
        <v>---</v>
      </c>
      <c r="C116" s="270"/>
      <c r="D116" s="197" t="s">
        <v>22</v>
      </c>
      <c r="E116" s="197"/>
      <c r="F116" s="197"/>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0" t="s">
        <v>22</v>
      </c>
      <c r="J116" s="151"/>
      <c r="K116" s="111"/>
      <c r="L116" s="272"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88"/>
      <c r="O116" s="189"/>
      <c r="P116" s="190"/>
      <c r="Q116" s="91"/>
      <c r="R116" s="92"/>
      <c r="S116" s="184" t="str">
        <f>IF(X116=1,"1","")&amp;IF(Z116=1,"2","")&amp;IF(AB116=1,"3","")</f>
        <v/>
      </c>
      <c r="T116" s="186" t="str">
        <f>IF(W116=0,"---",(IF(AND(L116&lt;&gt;"",M116&lt;&gt;""),M116,0)*IF(N117="m",L116-O117,IF(L116&lt;&gt;"",L116,0))+ IF(OR(N117="", N117="m"),0,IF(AND(O117&lt;=L116,N116&lt;&gt;""),O117,0)*0.01*N117)
+R116*0.5)*W116*AA116*IF($A$15="Die obigen Angaben in den Zeilen 6 bis 11 sind noch unvollständig",0,1))</f>
        <v>---</v>
      </c>
      <c r="U116" s="18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82"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275"/>
      <c r="B117" s="274"/>
      <c r="C117" s="271"/>
      <c r="D117" s="198" t="s">
        <v>22</v>
      </c>
      <c r="E117" s="198"/>
      <c r="F117" s="198"/>
      <c r="G117" s="148" t="s">
        <v>22</v>
      </c>
      <c r="H117" s="149"/>
      <c r="I117" s="97"/>
      <c r="J117" s="98"/>
      <c r="K117" s="84"/>
      <c r="L117" s="273"/>
      <c r="M117" s="85" t="str">
        <f>IF(M116="","","€ je km")</f>
        <v/>
      </c>
      <c r="N117" s="86"/>
      <c r="O117" s="191"/>
      <c r="P117" s="192"/>
      <c r="Q117" s="87"/>
      <c r="R117" s="88"/>
      <c r="S117" s="185"/>
      <c r="T117" s="187"/>
      <c r="U117" s="181"/>
      <c r="V117" s="183"/>
      <c r="W117" s="82"/>
      <c r="X117" s="81"/>
      <c r="Y117" s="81">
        <f>VLOOKUP(D117,Tabelle4!K$1:L$5,2,FALSE)</f>
        <v>0</v>
      </c>
      <c r="Z117" s="81"/>
      <c r="AA117" s="82"/>
      <c r="AB117" s="82"/>
    </row>
    <row r="118" spans="1:29" ht="10.5" customHeight="1" x14ac:dyDescent="0.2">
      <c r="A118" s="275">
        <v>48</v>
      </c>
      <c r="B118" s="274" t="str">
        <f>IF(C118="","---",(IF(WEEKDAY(C118,2)=1,"Mo",(IF(WEEKDAY(C118,2)=2,"Di",(IF(WEEKDAY(C118,2)=3,"Mi",(IF(WEEKDAY(C118,2)=4,"Do",(IF(WEEKDAY(C118,2)=5,"Fr",(IF(WEEKDAY(C118,2)=6,"Sa","So")))))))))))))</f>
        <v>---</v>
      </c>
      <c r="C118" s="270"/>
      <c r="D118" s="197" t="s">
        <v>22</v>
      </c>
      <c r="E118" s="197"/>
      <c r="F118" s="197"/>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0" t="s">
        <v>22</v>
      </c>
      <c r="J118" s="151"/>
      <c r="K118" s="111"/>
      <c r="L118" s="272"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88"/>
      <c r="O118" s="189"/>
      <c r="P118" s="190"/>
      <c r="Q118" s="91"/>
      <c r="R118" s="92"/>
      <c r="S118" s="184" t="str">
        <f>IF(X118=1,"1","")&amp;IF(Z118=1,"2","")&amp;IF(AB118=1,"3","")</f>
        <v/>
      </c>
      <c r="T118" s="186" t="str">
        <f>IF(W118=0,"---",(IF(AND(L118&lt;&gt;"",M118&lt;&gt;""),M118,0)*IF(N119="m",L118-O119,IF(L118&lt;&gt;"",L118,0))+ IF(OR(N119="", N119="m"),0,IF(AND(O119&lt;=L118,N118&lt;&gt;""),O119,0)*0.01*N119)
+R118*0.5)*W118*AA118*IF($A$15="Die obigen Angaben in den Zeilen 6 bis 11 sind noch unvollständig",0,1))</f>
        <v>---</v>
      </c>
      <c r="U118" s="18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82"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275"/>
      <c r="B119" s="274"/>
      <c r="C119" s="271"/>
      <c r="D119" s="198" t="s">
        <v>22</v>
      </c>
      <c r="E119" s="198"/>
      <c r="F119" s="198"/>
      <c r="G119" s="148" t="s">
        <v>22</v>
      </c>
      <c r="H119" s="149"/>
      <c r="I119" s="97"/>
      <c r="J119" s="98"/>
      <c r="K119" s="84"/>
      <c r="L119" s="273"/>
      <c r="M119" s="85" t="str">
        <f>IF(M118="","","€ je km")</f>
        <v/>
      </c>
      <c r="N119" s="86"/>
      <c r="O119" s="191"/>
      <c r="P119" s="192"/>
      <c r="Q119" s="87"/>
      <c r="R119" s="88"/>
      <c r="S119" s="185"/>
      <c r="T119" s="187"/>
      <c r="U119" s="181"/>
      <c r="V119" s="183"/>
      <c r="W119" s="82"/>
      <c r="X119" s="81"/>
      <c r="Y119" s="81">
        <f>VLOOKUP(D119,Tabelle4!K$1:L$5,2,FALSE)</f>
        <v>0</v>
      </c>
      <c r="Z119" s="81"/>
      <c r="AA119" s="82"/>
      <c r="AB119" s="82"/>
    </row>
    <row r="120" spans="1:29" ht="10.5" customHeight="1" x14ac:dyDescent="0.2">
      <c r="A120" s="275">
        <v>49</v>
      </c>
      <c r="B120" s="274" t="str">
        <f>IF(C120="","---",(IF(WEEKDAY(C120,2)=1,"Mo",(IF(WEEKDAY(C120,2)=2,"Di",(IF(WEEKDAY(C120,2)=3,"Mi",(IF(WEEKDAY(C120,2)=4,"Do",(IF(WEEKDAY(C120,2)=5,"Fr",(IF(WEEKDAY(C120,2)=6,"Sa","So")))))))))))))</f>
        <v>---</v>
      </c>
      <c r="C120" s="270"/>
      <c r="D120" s="197" t="s">
        <v>22</v>
      </c>
      <c r="E120" s="197"/>
      <c r="F120" s="197"/>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0" t="s">
        <v>22</v>
      </c>
      <c r="J120" s="151"/>
      <c r="K120" s="111"/>
      <c r="L120" s="272"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88"/>
      <c r="O120" s="189"/>
      <c r="P120" s="190"/>
      <c r="Q120" s="91"/>
      <c r="R120" s="92"/>
      <c r="S120" s="184" t="str">
        <f>IF(X120=1,"1","")&amp;IF(Z120=1,"2","")&amp;IF(AB120=1,"3","")</f>
        <v/>
      </c>
      <c r="T120" s="186" t="str">
        <f>IF(W120=0,"---",(IF(AND(L120&lt;&gt;"",M120&lt;&gt;""),M120,0)*IF(N121="m",L120-O121,IF(L120&lt;&gt;"",L120,0))+ IF(OR(N121="", N121="m"),0,IF(AND(O121&lt;=L120,N120&lt;&gt;""),O121,0)*0.01*N121)
+R120*0.5)*W120*AA120*IF($A$15="Die obigen Angaben in den Zeilen 6 bis 11 sind noch unvollständig",0,1))</f>
        <v>---</v>
      </c>
      <c r="U120" s="18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82"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275"/>
      <c r="B121" s="274"/>
      <c r="C121" s="271"/>
      <c r="D121" s="198" t="s">
        <v>22</v>
      </c>
      <c r="E121" s="198"/>
      <c r="F121" s="198"/>
      <c r="G121" s="148" t="s">
        <v>22</v>
      </c>
      <c r="H121" s="149"/>
      <c r="I121" s="97"/>
      <c r="J121" s="98"/>
      <c r="K121" s="84"/>
      <c r="L121" s="273"/>
      <c r="M121" s="85" t="str">
        <f>IF(M120="","","€ je km")</f>
        <v/>
      </c>
      <c r="N121" s="86"/>
      <c r="O121" s="191"/>
      <c r="P121" s="192"/>
      <c r="Q121" s="87"/>
      <c r="R121" s="88"/>
      <c r="S121" s="185"/>
      <c r="T121" s="187"/>
      <c r="U121" s="181"/>
      <c r="V121" s="183"/>
      <c r="W121" s="82"/>
      <c r="X121" s="81"/>
      <c r="Y121" s="81">
        <f>VLOOKUP(D121,Tabelle4!K$1:L$5,2,FALSE)</f>
        <v>0</v>
      </c>
      <c r="Z121" s="81"/>
      <c r="AA121" s="82"/>
      <c r="AB121" s="82"/>
    </row>
    <row r="122" spans="1:29" ht="10.5" customHeight="1" x14ac:dyDescent="0.2">
      <c r="A122" s="275">
        <v>50</v>
      </c>
      <c r="B122" s="274" t="str">
        <f>IF(C122="","---",(IF(WEEKDAY(C122,2)=1,"Mo",(IF(WEEKDAY(C122,2)=2,"Di",(IF(WEEKDAY(C122,2)=3,"Mi",(IF(WEEKDAY(C122,2)=4,"Do",(IF(WEEKDAY(C122,2)=5,"Fr",(IF(WEEKDAY(C122,2)=6,"Sa","So")))))))))))))</f>
        <v>---</v>
      </c>
      <c r="C122" s="270"/>
      <c r="D122" s="197" t="s">
        <v>22</v>
      </c>
      <c r="E122" s="197"/>
      <c r="F122" s="197"/>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0" t="s">
        <v>22</v>
      </c>
      <c r="J122" s="151"/>
      <c r="K122" s="111"/>
      <c r="L122" s="272"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88"/>
      <c r="O122" s="189"/>
      <c r="P122" s="190"/>
      <c r="Q122" s="91"/>
      <c r="R122" s="92"/>
      <c r="S122" s="184" t="str">
        <f>IF(X122=1,"1","")&amp;IF(Z122=1,"2","")&amp;IF(AB122=1,"3","")</f>
        <v/>
      </c>
      <c r="T122" s="186" t="str">
        <f>IF(W122=0,"---",(IF(AND(L122&lt;&gt;"",M122&lt;&gt;""),M122,0)*IF(N123="m",L122-O123,IF(L122&lt;&gt;"",L122,0))+ IF(OR(N123="", N123="m"),0,IF(AND(O123&lt;=L122,N122&lt;&gt;""),O123,0)*0.01*N123)
+R122*0.5)*W122*AA122*IF($A$15="Die obigen Angaben in den Zeilen 6 bis 11 sind noch unvollständig",0,1))</f>
        <v>---</v>
      </c>
      <c r="U122" s="18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82"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275"/>
      <c r="B123" s="274"/>
      <c r="C123" s="271"/>
      <c r="D123" s="198" t="s">
        <v>22</v>
      </c>
      <c r="E123" s="198"/>
      <c r="F123" s="198"/>
      <c r="G123" s="148" t="s">
        <v>22</v>
      </c>
      <c r="H123" s="149"/>
      <c r="I123" s="97"/>
      <c r="J123" s="98"/>
      <c r="K123" s="84"/>
      <c r="L123" s="273"/>
      <c r="M123" s="85" t="str">
        <f>IF(M122="","","€ je km")</f>
        <v/>
      </c>
      <c r="N123" s="86"/>
      <c r="O123" s="191"/>
      <c r="P123" s="192"/>
      <c r="Q123" s="87"/>
      <c r="R123" s="88"/>
      <c r="S123" s="185"/>
      <c r="T123" s="187"/>
      <c r="U123" s="181"/>
      <c r="V123" s="183"/>
      <c r="W123" s="82"/>
      <c r="X123" s="81"/>
      <c r="Y123" s="81">
        <f>VLOOKUP(D123,Tabelle4!K$1:L$5,2,FALSE)</f>
        <v>0</v>
      </c>
      <c r="Z123" s="81"/>
      <c r="AA123" s="82"/>
      <c r="AB123" s="82"/>
    </row>
    <row r="124" spans="1:29" ht="10.5" customHeight="1" x14ac:dyDescent="0.2">
      <c r="A124" s="275">
        <v>51</v>
      </c>
      <c r="B124" s="274" t="str">
        <f>IF(C124="","---",(IF(WEEKDAY(C124,2)=1,"Mo",(IF(WEEKDAY(C124,2)=2,"Di",(IF(WEEKDAY(C124,2)=3,"Mi",(IF(WEEKDAY(C124,2)=4,"Do",(IF(WEEKDAY(C124,2)=5,"Fr",(IF(WEEKDAY(C124,2)=6,"Sa","So")))))))))))))</f>
        <v>---</v>
      </c>
      <c r="C124" s="270"/>
      <c r="D124" s="197" t="s">
        <v>22</v>
      </c>
      <c r="E124" s="197"/>
      <c r="F124" s="197"/>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0" t="s">
        <v>22</v>
      </c>
      <c r="J124" s="151"/>
      <c r="K124" s="111"/>
      <c r="L124" s="272"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88"/>
      <c r="O124" s="189"/>
      <c r="P124" s="190"/>
      <c r="Q124" s="91"/>
      <c r="R124" s="92"/>
      <c r="S124" s="184" t="str">
        <f>IF(X124=1,"1","")&amp;IF(Z124=1,"2","")&amp;IF(AB124=1,"3","")</f>
        <v/>
      </c>
      <c r="T124" s="186" t="str">
        <f>IF(W124=0,"---",(IF(AND(L124&lt;&gt;"",M124&lt;&gt;""),M124,0)*IF(N125="m",L124-O125,IF(L124&lt;&gt;"",L124,0))+ IF(OR(N125="", N125="m"),0,IF(AND(O125&lt;=L124,N124&lt;&gt;""),O125,0)*0.01*N125)
+R124*0.5)*W124*AA124*IF($A$15="Die obigen Angaben in den Zeilen 6 bis 11 sind noch unvollständig",0,1))</f>
        <v>---</v>
      </c>
      <c r="U124" s="18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82"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275"/>
      <c r="B125" s="274"/>
      <c r="C125" s="271"/>
      <c r="D125" s="198" t="s">
        <v>22</v>
      </c>
      <c r="E125" s="198"/>
      <c r="F125" s="198"/>
      <c r="G125" s="148" t="s">
        <v>22</v>
      </c>
      <c r="H125" s="149"/>
      <c r="I125" s="97"/>
      <c r="J125" s="98"/>
      <c r="K125" s="84"/>
      <c r="L125" s="273"/>
      <c r="M125" s="85" t="str">
        <f>IF(M124="","","€ je km")</f>
        <v/>
      </c>
      <c r="N125" s="86"/>
      <c r="O125" s="191"/>
      <c r="P125" s="192"/>
      <c r="Q125" s="87"/>
      <c r="R125" s="88"/>
      <c r="S125" s="185"/>
      <c r="T125" s="187"/>
      <c r="U125" s="181"/>
      <c r="V125" s="183"/>
      <c r="W125" s="82"/>
      <c r="X125" s="81"/>
      <c r="Y125" s="81">
        <f>VLOOKUP(D125,Tabelle4!K$1:L$5,2,FALSE)</f>
        <v>0</v>
      </c>
      <c r="Z125" s="81"/>
      <c r="AA125" s="82"/>
      <c r="AB125" s="82"/>
    </row>
    <row r="126" spans="1:29" ht="10.5" customHeight="1" x14ac:dyDescent="0.2">
      <c r="A126" s="275">
        <v>52</v>
      </c>
      <c r="B126" s="274" t="str">
        <f>IF(C126="","---",(IF(WEEKDAY(C126,2)=1,"Mo",(IF(WEEKDAY(C126,2)=2,"Di",(IF(WEEKDAY(C126,2)=3,"Mi",(IF(WEEKDAY(C126,2)=4,"Do",(IF(WEEKDAY(C126,2)=5,"Fr",(IF(WEEKDAY(C126,2)=6,"Sa","So")))))))))))))</f>
        <v>---</v>
      </c>
      <c r="C126" s="270"/>
      <c r="D126" s="197" t="s">
        <v>22</v>
      </c>
      <c r="E126" s="197"/>
      <c r="F126" s="197"/>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0" t="s">
        <v>22</v>
      </c>
      <c r="J126" s="151"/>
      <c r="K126" s="111"/>
      <c r="L126" s="272"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88"/>
      <c r="O126" s="189"/>
      <c r="P126" s="190"/>
      <c r="Q126" s="91"/>
      <c r="R126" s="92"/>
      <c r="S126" s="184" t="str">
        <f>IF(X126=1,"1","")&amp;IF(Z126=1,"2","")&amp;IF(AB126=1,"3","")</f>
        <v/>
      </c>
      <c r="T126" s="186" t="str">
        <f>IF(W126=0,"---",(IF(AND(L126&lt;&gt;"",M126&lt;&gt;""),M126,0)*IF(N127="m",L126-O127,IF(L126&lt;&gt;"",L126,0))+ IF(OR(N127="", N127="m"),0,IF(AND(O127&lt;=L126,N126&lt;&gt;""),O127,0)*0.01*N127)
+R126*0.5)*W126*AA126*IF($A$15="Die obigen Angaben in den Zeilen 6 bis 11 sind noch unvollständig",0,1))</f>
        <v>---</v>
      </c>
      <c r="U126" s="18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82"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275"/>
      <c r="B127" s="274"/>
      <c r="C127" s="271"/>
      <c r="D127" s="198" t="s">
        <v>22</v>
      </c>
      <c r="E127" s="198"/>
      <c r="F127" s="198"/>
      <c r="G127" s="148" t="s">
        <v>22</v>
      </c>
      <c r="H127" s="149"/>
      <c r="I127" s="97"/>
      <c r="J127" s="98"/>
      <c r="K127" s="84"/>
      <c r="L127" s="273"/>
      <c r="M127" s="85" t="str">
        <f>IF(M126="","","€ je km")</f>
        <v/>
      </c>
      <c r="N127" s="86"/>
      <c r="O127" s="191"/>
      <c r="P127" s="192"/>
      <c r="Q127" s="87"/>
      <c r="R127" s="88"/>
      <c r="S127" s="185"/>
      <c r="T127" s="187"/>
      <c r="U127" s="181"/>
      <c r="V127" s="183"/>
      <c r="W127" s="82"/>
      <c r="X127" s="81"/>
      <c r="Y127" s="81">
        <f>VLOOKUP(D127,Tabelle4!K$1:L$5,2,FALSE)</f>
        <v>0</v>
      </c>
      <c r="Z127" s="81"/>
      <c r="AA127" s="82"/>
      <c r="AB127" s="82"/>
    </row>
    <row r="128" spans="1:29" ht="10.5" customHeight="1" x14ac:dyDescent="0.2">
      <c r="A128" s="275">
        <v>53</v>
      </c>
      <c r="B128" s="274" t="str">
        <f>IF(C128="","---",(IF(WEEKDAY(C128,2)=1,"Mo",(IF(WEEKDAY(C128,2)=2,"Di",(IF(WEEKDAY(C128,2)=3,"Mi",(IF(WEEKDAY(C128,2)=4,"Do",(IF(WEEKDAY(C128,2)=5,"Fr",(IF(WEEKDAY(C128,2)=6,"Sa","So")))))))))))))</f>
        <v>---</v>
      </c>
      <c r="C128" s="270"/>
      <c r="D128" s="197" t="s">
        <v>22</v>
      </c>
      <c r="E128" s="197"/>
      <c r="F128" s="197"/>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0" t="s">
        <v>22</v>
      </c>
      <c r="J128" s="151"/>
      <c r="K128" s="111"/>
      <c r="L128" s="272"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88"/>
      <c r="O128" s="189"/>
      <c r="P128" s="190"/>
      <c r="Q128" s="91"/>
      <c r="R128" s="92"/>
      <c r="S128" s="184" t="str">
        <f>IF(X128=1,"1","")&amp;IF(Z128=1,"2","")&amp;IF(AB128=1,"3","")</f>
        <v/>
      </c>
      <c r="T128" s="186" t="str">
        <f>IF(W128=0,"---",(IF(AND(L128&lt;&gt;"",M128&lt;&gt;""),M128,0)*IF(N129="m",L128-O129,IF(L128&lt;&gt;"",L128,0))+ IF(OR(N129="", N129="m"),0,IF(AND(O129&lt;=L128,N128&lt;&gt;""),O129,0)*0.01*N129)
+R128*0.5)*W128*AA128*IF($A$15="Die obigen Angaben in den Zeilen 6 bis 11 sind noch unvollständig",0,1))</f>
        <v>---</v>
      </c>
      <c r="U128" s="18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82"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275"/>
      <c r="B129" s="274"/>
      <c r="C129" s="271"/>
      <c r="D129" s="198" t="s">
        <v>22</v>
      </c>
      <c r="E129" s="198"/>
      <c r="F129" s="198"/>
      <c r="G129" s="148" t="s">
        <v>22</v>
      </c>
      <c r="H129" s="149"/>
      <c r="I129" s="97"/>
      <c r="J129" s="98"/>
      <c r="K129" s="84"/>
      <c r="L129" s="273"/>
      <c r="M129" s="85" t="str">
        <f>IF(M128="","","€ je km")</f>
        <v/>
      </c>
      <c r="N129" s="86"/>
      <c r="O129" s="191"/>
      <c r="P129" s="192"/>
      <c r="Q129" s="87"/>
      <c r="R129" s="88"/>
      <c r="S129" s="185"/>
      <c r="T129" s="187"/>
      <c r="U129" s="181"/>
      <c r="V129" s="183"/>
      <c r="W129" s="82"/>
      <c r="X129" s="81"/>
      <c r="Y129" s="81">
        <f>VLOOKUP(D129,Tabelle4!K$1:L$5,2,FALSE)</f>
        <v>0</v>
      </c>
      <c r="Z129" s="81"/>
      <c r="AA129" s="82"/>
      <c r="AB129" s="82"/>
    </row>
    <row r="130" spans="1:29" ht="10.5" customHeight="1" x14ac:dyDescent="0.2">
      <c r="A130" s="275">
        <v>54</v>
      </c>
      <c r="B130" s="274" t="str">
        <f>IF(C130="","---",(IF(WEEKDAY(C130,2)=1,"Mo",(IF(WEEKDAY(C130,2)=2,"Di",(IF(WEEKDAY(C130,2)=3,"Mi",(IF(WEEKDAY(C130,2)=4,"Do",(IF(WEEKDAY(C130,2)=5,"Fr",(IF(WEEKDAY(C130,2)=6,"Sa","So")))))))))))))</f>
        <v>---</v>
      </c>
      <c r="C130" s="270"/>
      <c r="D130" s="197" t="s">
        <v>22</v>
      </c>
      <c r="E130" s="197"/>
      <c r="F130" s="197"/>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0" t="s">
        <v>22</v>
      </c>
      <c r="J130" s="151"/>
      <c r="K130" s="111"/>
      <c r="L130" s="272"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88"/>
      <c r="O130" s="189"/>
      <c r="P130" s="190"/>
      <c r="Q130" s="91"/>
      <c r="R130" s="92"/>
      <c r="S130" s="184" t="str">
        <f>IF(X130=1,"1","")&amp;IF(Z130=1,"2","")&amp;IF(AB130=1,"3","")</f>
        <v/>
      </c>
      <c r="T130" s="186" t="str">
        <f>IF(W130=0,"---",(IF(AND(L130&lt;&gt;"",M130&lt;&gt;""),M130,0)*IF(N131="m",L130-O131,IF(L130&lt;&gt;"",L130,0))+ IF(OR(N131="", N131="m"),0,IF(AND(O131&lt;=L130,N130&lt;&gt;""),O131,0)*0.01*N131)
+R130*0.5)*W130*AA130*IF($A$15="Die obigen Angaben in den Zeilen 6 bis 11 sind noch unvollständig",0,1))</f>
        <v>---</v>
      </c>
      <c r="U130" s="18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82"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275"/>
      <c r="B131" s="274"/>
      <c r="C131" s="271"/>
      <c r="D131" s="198" t="s">
        <v>22</v>
      </c>
      <c r="E131" s="198"/>
      <c r="F131" s="198"/>
      <c r="G131" s="148" t="s">
        <v>22</v>
      </c>
      <c r="H131" s="149"/>
      <c r="I131" s="97"/>
      <c r="J131" s="98"/>
      <c r="K131" s="84"/>
      <c r="L131" s="273"/>
      <c r="M131" s="85" t="str">
        <f>IF(M130="","","€ je km")</f>
        <v/>
      </c>
      <c r="N131" s="86"/>
      <c r="O131" s="191"/>
      <c r="P131" s="192"/>
      <c r="Q131" s="87"/>
      <c r="R131" s="88"/>
      <c r="S131" s="185"/>
      <c r="T131" s="187"/>
      <c r="U131" s="181"/>
      <c r="V131" s="183"/>
      <c r="W131" s="82"/>
      <c r="X131" s="81"/>
      <c r="Y131" s="81">
        <f>VLOOKUP(D131,Tabelle4!K$1:L$5,2,FALSE)</f>
        <v>0</v>
      </c>
      <c r="Z131" s="81"/>
      <c r="AA131" s="82"/>
      <c r="AB131" s="82"/>
    </row>
    <row r="132" spans="1:29" ht="10.5" customHeight="1" x14ac:dyDescent="0.2">
      <c r="A132" s="275">
        <v>55</v>
      </c>
      <c r="B132" s="274" t="str">
        <f>IF(C132="","---",(IF(WEEKDAY(C132,2)=1,"Mo",(IF(WEEKDAY(C132,2)=2,"Di",(IF(WEEKDAY(C132,2)=3,"Mi",(IF(WEEKDAY(C132,2)=4,"Do",(IF(WEEKDAY(C132,2)=5,"Fr",(IF(WEEKDAY(C132,2)=6,"Sa","So")))))))))))))</f>
        <v>---</v>
      </c>
      <c r="C132" s="270"/>
      <c r="D132" s="197" t="s">
        <v>22</v>
      </c>
      <c r="E132" s="197"/>
      <c r="F132" s="197"/>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0" t="s">
        <v>22</v>
      </c>
      <c r="J132" s="151"/>
      <c r="K132" s="111"/>
      <c r="L132" s="272"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88"/>
      <c r="O132" s="189"/>
      <c r="P132" s="190"/>
      <c r="Q132" s="91"/>
      <c r="R132" s="92"/>
      <c r="S132" s="184" t="str">
        <f>IF(X132=1,"1","")&amp;IF(Z132=1,"2","")&amp;IF(AB132=1,"3","")</f>
        <v/>
      </c>
      <c r="T132" s="186" t="str">
        <f>IF(W132=0,"---",(IF(AND(L132&lt;&gt;"",M132&lt;&gt;""),M132,0)*IF(N133="m",L132-O133,IF(L132&lt;&gt;"",L132,0))+ IF(OR(N133="", N133="m"),0,IF(AND(O133&lt;=L132,N132&lt;&gt;""),O133,0)*0.01*N133)
+R132*0.5)*W132*AA132*IF($A$15="Die obigen Angaben in den Zeilen 6 bis 11 sind noch unvollständig",0,1))</f>
        <v>---</v>
      </c>
      <c r="U132" s="18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82"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275"/>
      <c r="B133" s="274"/>
      <c r="C133" s="271"/>
      <c r="D133" s="198" t="s">
        <v>22</v>
      </c>
      <c r="E133" s="198"/>
      <c r="F133" s="198"/>
      <c r="G133" s="148" t="s">
        <v>22</v>
      </c>
      <c r="H133" s="149"/>
      <c r="I133" s="97"/>
      <c r="J133" s="98"/>
      <c r="K133" s="84"/>
      <c r="L133" s="273"/>
      <c r="M133" s="85" t="str">
        <f>IF(M132="","","€ je km")</f>
        <v/>
      </c>
      <c r="N133" s="86"/>
      <c r="O133" s="191"/>
      <c r="P133" s="192"/>
      <c r="Q133" s="87"/>
      <c r="R133" s="88"/>
      <c r="S133" s="185"/>
      <c r="T133" s="187"/>
      <c r="U133" s="181"/>
      <c r="V133" s="183"/>
      <c r="W133" s="82"/>
      <c r="X133" s="81"/>
      <c r="Y133" s="81">
        <f>VLOOKUP(D133,Tabelle4!K$1:L$5,2,FALSE)</f>
        <v>0</v>
      </c>
      <c r="Z133" s="81"/>
      <c r="AA133" s="82"/>
      <c r="AB133" s="82"/>
    </row>
    <row r="134" spans="1:29" ht="10.5" customHeight="1" x14ac:dyDescent="0.2">
      <c r="A134" s="275">
        <v>56</v>
      </c>
      <c r="B134" s="274" t="str">
        <f>IF(C134="","---",(IF(WEEKDAY(C134,2)=1,"Mo",(IF(WEEKDAY(C134,2)=2,"Di",(IF(WEEKDAY(C134,2)=3,"Mi",(IF(WEEKDAY(C134,2)=4,"Do",(IF(WEEKDAY(C134,2)=5,"Fr",(IF(WEEKDAY(C134,2)=6,"Sa","So")))))))))))))</f>
        <v>---</v>
      </c>
      <c r="C134" s="270"/>
      <c r="D134" s="197" t="s">
        <v>22</v>
      </c>
      <c r="E134" s="197"/>
      <c r="F134" s="197"/>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0" t="s">
        <v>22</v>
      </c>
      <c r="J134" s="151"/>
      <c r="K134" s="111"/>
      <c r="L134" s="272"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88"/>
      <c r="O134" s="189"/>
      <c r="P134" s="190"/>
      <c r="Q134" s="91"/>
      <c r="R134" s="92"/>
      <c r="S134" s="184" t="str">
        <f>IF(X134=1,"1","")&amp;IF(Z134=1,"2","")&amp;IF(AB134=1,"3","")</f>
        <v/>
      </c>
      <c r="T134" s="186" t="str">
        <f>IF(W134=0,"---",(IF(AND(L134&lt;&gt;"",M134&lt;&gt;""),M134,0)*IF(N135="m",L134-O135,IF(L134&lt;&gt;"",L134,0))+ IF(OR(N135="", N135="m"),0,IF(AND(O135&lt;=L134,N134&lt;&gt;""),O135,0)*0.01*N135)
+R134*0.5)*W134*AA134*IF($A$15="Die obigen Angaben in den Zeilen 6 bis 11 sind noch unvollständig",0,1))</f>
        <v>---</v>
      </c>
      <c r="U134" s="18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82"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275"/>
      <c r="B135" s="274"/>
      <c r="C135" s="271"/>
      <c r="D135" s="198" t="s">
        <v>22</v>
      </c>
      <c r="E135" s="198"/>
      <c r="F135" s="198"/>
      <c r="G135" s="148" t="s">
        <v>22</v>
      </c>
      <c r="H135" s="149"/>
      <c r="I135" s="97"/>
      <c r="J135" s="98"/>
      <c r="K135" s="84"/>
      <c r="L135" s="273"/>
      <c r="M135" s="85" t="str">
        <f>IF(M134="","","€ je km")</f>
        <v/>
      </c>
      <c r="N135" s="86"/>
      <c r="O135" s="191"/>
      <c r="P135" s="192"/>
      <c r="Q135" s="87"/>
      <c r="R135" s="88"/>
      <c r="S135" s="185"/>
      <c r="T135" s="187"/>
      <c r="U135" s="181"/>
      <c r="V135" s="183"/>
      <c r="W135" s="82"/>
      <c r="X135" s="81"/>
      <c r="Y135" s="81">
        <f>VLOOKUP(D135,Tabelle4!K$1:L$5,2,FALSE)</f>
        <v>0</v>
      </c>
      <c r="Z135" s="81"/>
      <c r="AA135" s="82"/>
      <c r="AB135" s="82"/>
    </row>
    <row r="136" spans="1:29" ht="10.5" customHeight="1" x14ac:dyDescent="0.2">
      <c r="A136" s="275">
        <v>57</v>
      </c>
      <c r="B136" s="274" t="str">
        <f>IF(C136="","---",(IF(WEEKDAY(C136,2)=1,"Mo",(IF(WEEKDAY(C136,2)=2,"Di",(IF(WEEKDAY(C136,2)=3,"Mi",(IF(WEEKDAY(C136,2)=4,"Do",(IF(WEEKDAY(C136,2)=5,"Fr",(IF(WEEKDAY(C136,2)=6,"Sa","So")))))))))))))</f>
        <v>---</v>
      </c>
      <c r="C136" s="270"/>
      <c r="D136" s="197" t="s">
        <v>22</v>
      </c>
      <c r="E136" s="197"/>
      <c r="F136" s="197"/>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0" t="s">
        <v>22</v>
      </c>
      <c r="J136" s="151"/>
      <c r="K136" s="111"/>
      <c r="L136" s="272"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88"/>
      <c r="O136" s="189"/>
      <c r="P136" s="190"/>
      <c r="Q136" s="91"/>
      <c r="R136" s="92"/>
      <c r="S136" s="184" t="str">
        <f>IF(X136=1,"1","")&amp;IF(Z136=1,"2","")&amp;IF(AB136=1,"3","")</f>
        <v/>
      </c>
      <c r="T136" s="186" t="str">
        <f>IF(W136=0,"---",(IF(AND(L136&lt;&gt;"",M136&lt;&gt;""),M136,0)*IF(N137="m",L136-O137,IF(L136&lt;&gt;"",L136,0))+ IF(OR(N137="", N137="m"),0,IF(AND(O137&lt;=L136,N136&lt;&gt;""),O137,0)*0.01*N137)
+R136*0.5)*W136*AA136*IF($A$15="Die obigen Angaben in den Zeilen 6 bis 11 sind noch unvollständig",0,1))</f>
        <v>---</v>
      </c>
      <c r="U136" s="18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82"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275"/>
      <c r="B137" s="274"/>
      <c r="C137" s="271"/>
      <c r="D137" s="198" t="s">
        <v>22</v>
      </c>
      <c r="E137" s="198"/>
      <c r="F137" s="198"/>
      <c r="G137" s="148" t="s">
        <v>22</v>
      </c>
      <c r="H137" s="149"/>
      <c r="I137" s="97"/>
      <c r="J137" s="98"/>
      <c r="K137" s="84"/>
      <c r="L137" s="273"/>
      <c r="M137" s="85" t="str">
        <f>IF(M136="","","€ je km")</f>
        <v/>
      </c>
      <c r="N137" s="86"/>
      <c r="O137" s="191"/>
      <c r="P137" s="192"/>
      <c r="Q137" s="87"/>
      <c r="R137" s="88"/>
      <c r="S137" s="185"/>
      <c r="T137" s="187"/>
      <c r="U137" s="181"/>
      <c r="V137" s="183"/>
      <c r="W137" s="82"/>
      <c r="X137" s="81"/>
      <c r="Y137" s="81">
        <f>VLOOKUP(D137,Tabelle4!K$1:L$5,2,FALSE)</f>
        <v>0</v>
      </c>
      <c r="Z137" s="81"/>
      <c r="AA137" s="82"/>
      <c r="AB137" s="82"/>
    </row>
    <row r="138" spans="1:29" ht="10.5" customHeight="1" x14ac:dyDescent="0.2">
      <c r="A138" s="275">
        <v>58</v>
      </c>
      <c r="B138" s="274" t="str">
        <f>IF(C138="","---",(IF(WEEKDAY(C138,2)=1,"Mo",(IF(WEEKDAY(C138,2)=2,"Di",(IF(WEEKDAY(C138,2)=3,"Mi",(IF(WEEKDAY(C138,2)=4,"Do",(IF(WEEKDAY(C138,2)=5,"Fr",(IF(WEEKDAY(C138,2)=6,"Sa","So")))))))))))))</f>
        <v>---</v>
      </c>
      <c r="C138" s="270"/>
      <c r="D138" s="197" t="s">
        <v>22</v>
      </c>
      <c r="E138" s="197"/>
      <c r="F138" s="197"/>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0" t="s">
        <v>22</v>
      </c>
      <c r="J138" s="151"/>
      <c r="K138" s="111"/>
      <c r="L138" s="272"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88"/>
      <c r="O138" s="189"/>
      <c r="P138" s="190"/>
      <c r="Q138" s="91"/>
      <c r="R138" s="92"/>
      <c r="S138" s="184" t="str">
        <f>IF(X138=1,"1","")&amp;IF(Z138=1,"2","")&amp;IF(AB138=1,"3","")</f>
        <v/>
      </c>
      <c r="T138" s="186" t="str">
        <f>IF(W138=0,"---",(IF(AND(L138&lt;&gt;"",M138&lt;&gt;""),M138,0)*IF(N139="m",L138-O139,IF(L138&lt;&gt;"",L138,0))+ IF(OR(N139="", N139="m"),0,IF(AND(O139&lt;=L138,N138&lt;&gt;""),O139,0)*0.01*N139)
+R138*0.5)*W138*AA138*IF($A$15="Die obigen Angaben in den Zeilen 6 bis 11 sind noch unvollständig",0,1))</f>
        <v>---</v>
      </c>
      <c r="U138" s="18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82"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275"/>
      <c r="B139" s="274"/>
      <c r="C139" s="271"/>
      <c r="D139" s="198" t="s">
        <v>22</v>
      </c>
      <c r="E139" s="198"/>
      <c r="F139" s="198"/>
      <c r="G139" s="148" t="s">
        <v>22</v>
      </c>
      <c r="H139" s="149"/>
      <c r="I139" s="97"/>
      <c r="J139" s="98"/>
      <c r="K139" s="84"/>
      <c r="L139" s="273"/>
      <c r="M139" s="85" t="str">
        <f>IF(M138="","","€ je km")</f>
        <v/>
      </c>
      <c r="N139" s="86"/>
      <c r="O139" s="191"/>
      <c r="P139" s="192"/>
      <c r="Q139" s="87"/>
      <c r="R139" s="88"/>
      <c r="S139" s="185"/>
      <c r="T139" s="187"/>
      <c r="U139" s="181"/>
      <c r="V139" s="183"/>
      <c r="W139" s="82"/>
      <c r="X139" s="81"/>
      <c r="Y139" s="81">
        <f>VLOOKUP(D139,Tabelle4!K$1:L$5,2,FALSE)</f>
        <v>0</v>
      </c>
      <c r="Z139" s="81"/>
      <c r="AA139" s="82"/>
      <c r="AB139" s="82"/>
    </row>
    <row r="140" spans="1:29" ht="10.5" customHeight="1" x14ac:dyDescent="0.2">
      <c r="A140" s="275">
        <v>59</v>
      </c>
      <c r="B140" s="274" t="str">
        <f>IF(C140="","---",(IF(WEEKDAY(C140,2)=1,"Mo",(IF(WEEKDAY(C140,2)=2,"Di",(IF(WEEKDAY(C140,2)=3,"Mi",(IF(WEEKDAY(C140,2)=4,"Do",(IF(WEEKDAY(C140,2)=5,"Fr",(IF(WEEKDAY(C140,2)=6,"Sa","So")))))))))))))</f>
        <v>---</v>
      </c>
      <c r="C140" s="270"/>
      <c r="D140" s="197" t="s">
        <v>22</v>
      </c>
      <c r="E140" s="197"/>
      <c r="F140" s="197"/>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0" t="s">
        <v>22</v>
      </c>
      <c r="J140" s="151"/>
      <c r="K140" s="111"/>
      <c r="L140" s="272"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88"/>
      <c r="O140" s="189"/>
      <c r="P140" s="190"/>
      <c r="Q140" s="91"/>
      <c r="R140" s="92"/>
      <c r="S140" s="184" t="str">
        <f>IF(X140=1,"1","")&amp;IF(Z140=1,"2","")&amp;IF(AB140=1,"3","")</f>
        <v/>
      </c>
      <c r="T140" s="186" t="str">
        <f>IF(W140=0,"---",(IF(AND(L140&lt;&gt;"",M140&lt;&gt;""),M140,0)*IF(N141="m",L140-O141,IF(L140&lt;&gt;"",L140,0))+ IF(OR(N141="", N141="m"),0,IF(AND(O141&lt;=L140,N140&lt;&gt;""),O141,0)*0.01*N141)
+R140*0.5)*W140*AA140*IF($A$15="Die obigen Angaben in den Zeilen 6 bis 11 sind noch unvollständig",0,1))</f>
        <v>---</v>
      </c>
      <c r="U140" s="18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82"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275"/>
      <c r="B141" s="274"/>
      <c r="C141" s="271"/>
      <c r="D141" s="198" t="s">
        <v>22</v>
      </c>
      <c r="E141" s="198"/>
      <c r="F141" s="198"/>
      <c r="G141" s="148" t="s">
        <v>22</v>
      </c>
      <c r="H141" s="149"/>
      <c r="I141" s="97"/>
      <c r="J141" s="98"/>
      <c r="K141" s="84"/>
      <c r="L141" s="273"/>
      <c r="M141" s="85" t="str">
        <f>IF(M140="","","€ je km")</f>
        <v/>
      </c>
      <c r="N141" s="86"/>
      <c r="O141" s="191"/>
      <c r="P141" s="192"/>
      <c r="Q141" s="87"/>
      <c r="R141" s="88"/>
      <c r="S141" s="185"/>
      <c r="T141" s="187"/>
      <c r="U141" s="181"/>
      <c r="V141" s="183"/>
      <c r="W141" s="82"/>
      <c r="X141" s="81"/>
      <c r="Y141" s="81">
        <f>VLOOKUP(D141,Tabelle4!K$1:L$5,2,FALSE)</f>
        <v>0</v>
      </c>
      <c r="Z141" s="81"/>
      <c r="AA141" s="82"/>
      <c r="AB141" s="82"/>
    </row>
    <row r="142" spans="1:29" ht="10.5" customHeight="1" x14ac:dyDescent="0.2">
      <c r="A142" s="275">
        <v>60</v>
      </c>
      <c r="B142" s="274" t="str">
        <f>IF(C142="","---",(IF(WEEKDAY(C142,2)=1,"Mo",(IF(WEEKDAY(C142,2)=2,"Di",(IF(WEEKDAY(C142,2)=3,"Mi",(IF(WEEKDAY(C142,2)=4,"Do",(IF(WEEKDAY(C142,2)=5,"Fr",(IF(WEEKDAY(C142,2)=6,"Sa","So")))))))))))))</f>
        <v>---</v>
      </c>
      <c r="C142" s="270"/>
      <c r="D142" s="197" t="s">
        <v>22</v>
      </c>
      <c r="E142" s="197"/>
      <c r="F142" s="197"/>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0" t="s">
        <v>22</v>
      </c>
      <c r="J142" s="151"/>
      <c r="K142" s="111"/>
      <c r="L142" s="272"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88"/>
      <c r="O142" s="189"/>
      <c r="P142" s="190"/>
      <c r="Q142" s="91"/>
      <c r="R142" s="92"/>
      <c r="S142" s="184" t="str">
        <f>IF(X142=1,"1","")&amp;IF(Z142=1,"2","")&amp;IF(AB142=1,"3","")</f>
        <v/>
      </c>
      <c r="T142" s="186" t="str">
        <f>IF(W142=0,"---",(IF(AND(L142&lt;&gt;"",M142&lt;&gt;""),M142,0)*IF(N143="m",L142-O143,IF(L142&lt;&gt;"",L142,0))+ IF(OR(N143="", N143="m"),0,IF(AND(O143&lt;=L142,N142&lt;&gt;""),O143,0)*0.01*N143)
+R142*0.5)*W142*AA142*IF($A$15="Die obigen Angaben in den Zeilen 6 bis 11 sind noch unvollständig",0,1))</f>
        <v>---</v>
      </c>
      <c r="U142" s="18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82"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263"/>
      <c r="B143" s="353"/>
      <c r="C143" s="271"/>
      <c r="D143" s="198" t="s">
        <v>22</v>
      </c>
      <c r="E143" s="198"/>
      <c r="F143" s="198"/>
      <c r="G143" s="148" t="s">
        <v>22</v>
      </c>
      <c r="H143" s="149"/>
      <c r="I143" s="97"/>
      <c r="J143" s="98"/>
      <c r="K143" s="84"/>
      <c r="L143" s="273"/>
      <c r="M143" s="85" t="str">
        <f>IF(M142="","","€ je km")</f>
        <v/>
      </c>
      <c r="N143" s="86"/>
      <c r="O143" s="191"/>
      <c r="P143" s="192"/>
      <c r="Q143" s="87"/>
      <c r="R143" s="88"/>
      <c r="S143" s="185"/>
      <c r="T143" s="187"/>
      <c r="U143" s="181"/>
      <c r="V143" s="183"/>
      <c r="W143" s="82"/>
      <c r="X143" s="81"/>
      <c r="Y143" s="81">
        <f>VLOOKUP(D143,Tabelle4!K$1:L$5,2,FALSE)</f>
        <v>0</v>
      </c>
      <c r="Z143" s="81"/>
      <c r="AA143" s="82"/>
      <c r="AB143" s="82"/>
    </row>
    <row r="144" spans="1:29" ht="13.5" thickBot="1" x14ac:dyDescent="0.25">
      <c r="A144" s="11"/>
      <c r="B144" s="12"/>
      <c r="C144" s="13"/>
      <c r="D144" s="13"/>
      <c r="E144" s="13"/>
      <c r="F144" s="13"/>
      <c r="G144" s="13"/>
      <c r="H144" s="13"/>
      <c r="I144" s="361" t="s">
        <v>9</v>
      </c>
      <c r="J144" s="362"/>
      <c r="K144" s="363"/>
      <c r="L144" s="14">
        <f>SUM(L24:L143)</f>
        <v>0</v>
      </c>
      <c r="M144" s="15"/>
      <c r="N144" s="15"/>
      <c r="O144" s="15"/>
      <c r="P144" s="15"/>
      <c r="Q144" s="59">
        <f>COUNTIF(Q24:R143,"f")+COUNTIF(Q24:R143,"a")</f>
        <v>0</v>
      </c>
      <c r="R144" s="15"/>
      <c r="S144" s="15"/>
      <c r="T144" s="364" t="s">
        <v>1</v>
      </c>
      <c r="U144" s="365"/>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L28:L29"/>
    <mergeCell ref="U30:U31"/>
    <mergeCell ref="I30:J30"/>
    <mergeCell ref="I32:J32"/>
    <mergeCell ref="I34:J34"/>
    <mergeCell ref="I36:J36"/>
    <mergeCell ref="I38:J38"/>
    <mergeCell ref="L40:L41"/>
    <mergeCell ref="T36:T37"/>
    <mergeCell ref="S30:S31"/>
    <mergeCell ref="S32:S33"/>
    <mergeCell ref="O31:P31"/>
    <mergeCell ref="I40:J40"/>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V36:V37"/>
    <mergeCell ref="V46:V47"/>
    <mergeCell ref="U46:U47"/>
    <mergeCell ref="T46:T47"/>
    <mergeCell ref="U40:U41"/>
    <mergeCell ref="U36:U37"/>
    <mergeCell ref="U34:U35"/>
    <mergeCell ref="T34:T35"/>
    <mergeCell ref="U38:U39"/>
    <mergeCell ref="V34:V35"/>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66:A67"/>
    <mergeCell ref="B66:B67"/>
    <mergeCell ref="C66:C67"/>
    <mergeCell ref="L66:L67"/>
    <mergeCell ref="T66:T67"/>
    <mergeCell ref="U66:U67"/>
    <mergeCell ref="V66:V67"/>
    <mergeCell ref="D66:F66"/>
    <mergeCell ref="D67:F67"/>
    <mergeCell ref="S66:S67"/>
    <mergeCell ref="N66:P66"/>
    <mergeCell ref="O67:P67"/>
    <mergeCell ref="A68:A69"/>
    <mergeCell ref="B68:B69"/>
    <mergeCell ref="C68:C69"/>
    <mergeCell ref="L68:L69"/>
    <mergeCell ref="T68:T69"/>
    <mergeCell ref="U68:U69"/>
    <mergeCell ref="V68:V69"/>
    <mergeCell ref="D68:F68"/>
    <mergeCell ref="D69:F69"/>
    <mergeCell ref="S68:S69"/>
    <mergeCell ref="N68:P68"/>
    <mergeCell ref="O69:P69"/>
    <mergeCell ref="A70:A71"/>
    <mergeCell ref="B70:B71"/>
    <mergeCell ref="C70:C71"/>
    <mergeCell ref="L70:L71"/>
    <mergeCell ref="T70:T71"/>
    <mergeCell ref="U70:U71"/>
    <mergeCell ref="V70:V71"/>
    <mergeCell ref="D70:F70"/>
    <mergeCell ref="D71:F71"/>
    <mergeCell ref="S70:S71"/>
    <mergeCell ref="N70:P70"/>
    <mergeCell ref="O71:P71"/>
    <mergeCell ref="A72:A73"/>
    <mergeCell ref="B72:B73"/>
    <mergeCell ref="C72:C73"/>
    <mergeCell ref="L72:L73"/>
    <mergeCell ref="T72:T73"/>
    <mergeCell ref="U72:U73"/>
    <mergeCell ref="V72:V73"/>
    <mergeCell ref="D72:F72"/>
    <mergeCell ref="D73:F73"/>
    <mergeCell ref="S72:S73"/>
    <mergeCell ref="N72:P72"/>
    <mergeCell ref="O73:P73"/>
    <mergeCell ref="A74:A75"/>
    <mergeCell ref="B74:B75"/>
    <mergeCell ref="C74:C75"/>
    <mergeCell ref="L74:L75"/>
    <mergeCell ref="T74:T75"/>
    <mergeCell ref="U74:U75"/>
    <mergeCell ref="V74:V75"/>
    <mergeCell ref="D74:F74"/>
    <mergeCell ref="D75:F75"/>
    <mergeCell ref="S74:S75"/>
    <mergeCell ref="N74:P74"/>
    <mergeCell ref="O75:P75"/>
    <mergeCell ref="I74:J74"/>
    <mergeCell ref="A76:A77"/>
    <mergeCell ref="B76:B77"/>
    <mergeCell ref="C76:C77"/>
    <mergeCell ref="L76:L77"/>
    <mergeCell ref="T76:T77"/>
    <mergeCell ref="U76:U77"/>
    <mergeCell ref="V76:V77"/>
    <mergeCell ref="D76:F76"/>
    <mergeCell ref="D77:F77"/>
    <mergeCell ref="S76:S77"/>
    <mergeCell ref="N76:P76"/>
    <mergeCell ref="O77:P77"/>
    <mergeCell ref="I76:J76"/>
    <mergeCell ref="A78:A79"/>
    <mergeCell ref="B78:B79"/>
    <mergeCell ref="C78:C79"/>
    <mergeCell ref="L78:L79"/>
    <mergeCell ref="T78:T79"/>
    <mergeCell ref="U78:U79"/>
    <mergeCell ref="V78:V79"/>
    <mergeCell ref="D78:F78"/>
    <mergeCell ref="D79:F79"/>
    <mergeCell ref="S78:S79"/>
    <mergeCell ref="N78:P78"/>
    <mergeCell ref="O79:P79"/>
    <mergeCell ref="I78:J7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88:A89"/>
    <mergeCell ref="B88:B89"/>
    <mergeCell ref="C88:C89"/>
    <mergeCell ref="L88:L89"/>
    <mergeCell ref="A86:A87"/>
    <mergeCell ref="B86:B87"/>
    <mergeCell ref="C86:C87"/>
    <mergeCell ref="L86:L87"/>
    <mergeCell ref="O89:P89"/>
    <mergeCell ref="N86:P86"/>
    <mergeCell ref="O87:P87"/>
    <mergeCell ref="N88:P88"/>
    <mergeCell ref="A90:A91"/>
    <mergeCell ref="B90:B91"/>
    <mergeCell ref="C90:C91"/>
    <mergeCell ref="L90:L91"/>
    <mergeCell ref="T90:T91"/>
    <mergeCell ref="U90:U91"/>
    <mergeCell ref="V90:V91"/>
    <mergeCell ref="S90:S91"/>
    <mergeCell ref="N90:P90"/>
    <mergeCell ref="O91:P91"/>
    <mergeCell ref="A92:A93"/>
    <mergeCell ref="B92:B93"/>
    <mergeCell ref="C92:C93"/>
    <mergeCell ref="L92:L93"/>
    <mergeCell ref="T92:T93"/>
    <mergeCell ref="U92:U93"/>
    <mergeCell ref="V92:V93"/>
    <mergeCell ref="S92:S93"/>
    <mergeCell ref="N92:P92"/>
    <mergeCell ref="O93:P93"/>
    <mergeCell ref="A94:A95"/>
    <mergeCell ref="B94:B95"/>
    <mergeCell ref="C94:C95"/>
    <mergeCell ref="L94:L95"/>
    <mergeCell ref="T94:T95"/>
    <mergeCell ref="U94:U95"/>
    <mergeCell ref="V94:V95"/>
    <mergeCell ref="D95:F95"/>
    <mergeCell ref="S94:S95"/>
    <mergeCell ref="N94:P94"/>
    <mergeCell ref="O95:P95"/>
    <mergeCell ref="A96:A97"/>
    <mergeCell ref="B96:B97"/>
    <mergeCell ref="C96:C97"/>
    <mergeCell ref="L96:L97"/>
    <mergeCell ref="T96:T97"/>
    <mergeCell ref="U96:U97"/>
    <mergeCell ref="V96:V97"/>
    <mergeCell ref="D96:F96"/>
    <mergeCell ref="D97:F97"/>
    <mergeCell ref="S96:S97"/>
    <mergeCell ref="N96:P96"/>
    <mergeCell ref="O97:P97"/>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S128:S129"/>
    <mergeCell ref="O129:P129"/>
    <mergeCell ref="N130:P130"/>
    <mergeCell ref="O131:P131"/>
    <mergeCell ref="N132:P132"/>
    <mergeCell ref="O135:P135"/>
    <mergeCell ref="S130:S131"/>
    <mergeCell ref="D135:F135"/>
    <mergeCell ref="S134:S135"/>
    <mergeCell ref="I134:J134"/>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O143:P143"/>
    <mergeCell ref="N120:P120"/>
    <mergeCell ref="O121:P121"/>
    <mergeCell ref="N122:P122"/>
    <mergeCell ref="O123:P123"/>
    <mergeCell ref="N124:P124"/>
    <mergeCell ref="O125:P125"/>
    <mergeCell ref="N126:P126"/>
    <mergeCell ref="O127:P127"/>
    <mergeCell ref="N128:P128"/>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I5:J5"/>
    <mergeCell ref="I6:J6"/>
    <mergeCell ref="I7:J7"/>
    <mergeCell ref="I9:J9"/>
    <mergeCell ref="I10:J10"/>
    <mergeCell ref="I11:J11"/>
    <mergeCell ref="I15:J15"/>
    <mergeCell ref="I16:J16"/>
    <mergeCell ref="A17:J17"/>
    <mergeCell ref="I12:V13"/>
    <mergeCell ref="G15:H15"/>
    <mergeCell ref="G16:H16"/>
    <mergeCell ref="I42:J42"/>
    <mergeCell ref="I44:J44"/>
    <mergeCell ref="I46:J46"/>
    <mergeCell ref="I48:J48"/>
    <mergeCell ref="I50:J50"/>
    <mergeCell ref="I52:J52"/>
    <mergeCell ref="I54:J54"/>
    <mergeCell ref="I56:J56"/>
    <mergeCell ref="I58:J58"/>
    <mergeCell ref="I60:J60"/>
    <mergeCell ref="I62:J62"/>
    <mergeCell ref="I64:J64"/>
    <mergeCell ref="I66:J66"/>
    <mergeCell ref="I68:J68"/>
    <mergeCell ref="I70:J70"/>
    <mergeCell ref="I72:J72"/>
    <mergeCell ref="I80:J80"/>
    <mergeCell ref="I82:J82"/>
    <mergeCell ref="I84:J84"/>
    <mergeCell ref="I86:J86"/>
    <mergeCell ref="I88:J88"/>
    <mergeCell ref="I90:J90"/>
    <mergeCell ref="I92:J92"/>
    <mergeCell ref="I94:J94"/>
    <mergeCell ref="I96:J96"/>
    <mergeCell ref="I98:J98"/>
    <mergeCell ref="I100:J100"/>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G29:H29"/>
    <mergeCell ref="G31:H31"/>
    <mergeCell ref="G33:H33"/>
    <mergeCell ref="G35:H35"/>
    <mergeCell ref="G37:H37"/>
    <mergeCell ref="G39:H39"/>
    <mergeCell ref="G41:H41"/>
    <mergeCell ref="G43:H43"/>
    <mergeCell ref="G45:H45"/>
    <mergeCell ref="G47:H47"/>
    <mergeCell ref="G49:H49"/>
    <mergeCell ref="G51:H51"/>
    <mergeCell ref="G53:H53"/>
    <mergeCell ref="G55:H55"/>
    <mergeCell ref="G57:H57"/>
    <mergeCell ref="G59:H59"/>
    <mergeCell ref="G61:H61"/>
    <mergeCell ref="G63:H63"/>
    <mergeCell ref="G65:H65"/>
    <mergeCell ref="G67:H67"/>
    <mergeCell ref="G69:H69"/>
    <mergeCell ref="G71:H71"/>
    <mergeCell ref="G73:H73"/>
    <mergeCell ref="G75:H75"/>
    <mergeCell ref="G77:H77"/>
    <mergeCell ref="G79:H79"/>
    <mergeCell ref="G81:H81"/>
    <mergeCell ref="G83:H83"/>
    <mergeCell ref="G85:H85"/>
    <mergeCell ref="G87:H87"/>
    <mergeCell ref="G89:H89"/>
    <mergeCell ref="G91:H91"/>
    <mergeCell ref="G93:H93"/>
    <mergeCell ref="G95:H95"/>
    <mergeCell ref="G97:H97"/>
    <mergeCell ref="G99:H99"/>
    <mergeCell ref="G101:H101"/>
    <mergeCell ref="G103:H103"/>
    <mergeCell ref="G105:H105"/>
    <mergeCell ref="G107:H107"/>
    <mergeCell ref="G109:H109"/>
    <mergeCell ref="G111:H111"/>
    <mergeCell ref="G113:H113"/>
    <mergeCell ref="G115:H115"/>
    <mergeCell ref="G117:H117"/>
    <mergeCell ref="G141:H141"/>
    <mergeCell ref="G143:H143"/>
    <mergeCell ref="G119:H119"/>
    <mergeCell ref="G121:H121"/>
    <mergeCell ref="G123:H123"/>
    <mergeCell ref="G125:H125"/>
    <mergeCell ref="G127:H127"/>
    <mergeCell ref="G129:H129"/>
    <mergeCell ref="G131:H131"/>
    <mergeCell ref="G133:H133"/>
    <mergeCell ref="G135:H135"/>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xSplit="1" topLeftCell="B1" activePane="topRight" state="frozen"/>
      <selection pane="topRight" activeCell="H58" sqref="H58"/>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152</v>
      </c>
      <c r="B3" s="117">
        <v>78713</v>
      </c>
      <c r="C3" s="132" t="s">
        <v>220</v>
      </c>
      <c r="D3" s="115" t="s">
        <v>247</v>
      </c>
      <c r="E3" s="115" t="s">
        <v>300</v>
      </c>
      <c r="F3" s="116"/>
      <c r="G3" s="114"/>
      <c r="H3" s="117" t="s">
        <v>308</v>
      </c>
      <c r="I3"/>
    </row>
    <row r="4" spans="1:10" ht="12" customHeight="1" x14ac:dyDescent="0.2">
      <c r="A4" s="125" t="s">
        <v>153</v>
      </c>
      <c r="B4" s="117">
        <v>79117</v>
      </c>
      <c r="C4" s="132" t="s">
        <v>20</v>
      </c>
      <c r="D4" s="115" t="s">
        <v>248</v>
      </c>
      <c r="E4" s="115" t="s">
        <v>20</v>
      </c>
      <c r="F4" s="116"/>
      <c r="G4" s="114"/>
      <c r="H4" s="117"/>
      <c r="J4" s="16"/>
    </row>
    <row r="5" spans="1:10" ht="12" customHeight="1" x14ac:dyDescent="0.2">
      <c r="A5" s="125" t="s">
        <v>154</v>
      </c>
      <c r="B5" s="117">
        <v>78056</v>
      </c>
      <c r="C5" s="132" t="s">
        <v>135</v>
      </c>
      <c r="D5" s="115" t="s">
        <v>249</v>
      </c>
      <c r="E5" s="115" t="s">
        <v>300</v>
      </c>
      <c r="F5" s="116"/>
      <c r="G5" s="114"/>
      <c r="H5" s="117" t="s">
        <v>308</v>
      </c>
      <c r="J5" s="16"/>
    </row>
    <row r="6" spans="1:10" ht="12" customHeight="1" x14ac:dyDescent="0.2">
      <c r="A6" s="125" t="s">
        <v>155</v>
      </c>
      <c r="B6" s="117">
        <v>79862</v>
      </c>
      <c r="C6" s="132" t="s">
        <v>221</v>
      </c>
      <c r="D6" s="115" t="s">
        <v>250</v>
      </c>
      <c r="E6" s="115" t="s">
        <v>132</v>
      </c>
      <c r="F6" s="116"/>
      <c r="G6" s="114"/>
      <c r="H6" s="117" t="s">
        <v>308</v>
      </c>
      <c r="J6" s="16"/>
    </row>
    <row r="7" spans="1:10" ht="12" customHeight="1" x14ac:dyDescent="0.2">
      <c r="A7" s="125" t="s">
        <v>156</v>
      </c>
      <c r="B7" s="117">
        <v>78224</v>
      </c>
      <c r="C7" s="132" t="s">
        <v>139</v>
      </c>
      <c r="D7" s="115" t="s">
        <v>251</v>
      </c>
      <c r="E7" s="115" t="s">
        <v>302</v>
      </c>
      <c r="F7" s="116"/>
      <c r="G7" s="114"/>
      <c r="H7" s="117" t="s">
        <v>308</v>
      </c>
      <c r="J7" s="16"/>
    </row>
    <row r="8" spans="1:10" ht="12" customHeight="1" x14ac:dyDescent="0.2">
      <c r="A8" s="125" t="s">
        <v>157</v>
      </c>
      <c r="B8" s="117">
        <v>78056</v>
      </c>
      <c r="C8" s="132" t="s">
        <v>135</v>
      </c>
      <c r="D8" s="115" t="s">
        <v>249</v>
      </c>
      <c r="E8" s="115" t="s">
        <v>300</v>
      </c>
      <c r="F8" s="116"/>
      <c r="G8" s="114"/>
      <c r="H8" s="117"/>
      <c r="I8"/>
    </row>
    <row r="9" spans="1:10" ht="12" customHeight="1" x14ac:dyDescent="0.2">
      <c r="A9" s="125" t="s">
        <v>158</v>
      </c>
      <c r="B9" s="117">
        <v>79104</v>
      </c>
      <c r="C9" s="132" t="s">
        <v>20</v>
      </c>
      <c r="D9" s="115" t="s">
        <v>252</v>
      </c>
      <c r="E9" s="115" t="s">
        <v>149</v>
      </c>
      <c r="F9" s="116"/>
      <c r="G9" s="114"/>
      <c r="H9" s="117"/>
      <c r="I9"/>
    </row>
    <row r="10" spans="1:10" ht="12" customHeight="1" x14ac:dyDescent="0.2">
      <c r="A10" s="125" t="s">
        <v>159</v>
      </c>
      <c r="B10" s="117" t="s">
        <v>218</v>
      </c>
      <c r="C10" s="132" t="s">
        <v>222</v>
      </c>
      <c r="D10" s="115" t="s">
        <v>253</v>
      </c>
      <c r="E10" s="115" t="s">
        <v>132</v>
      </c>
      <c r="F10" s="116"/>
      <c r="G10" s="114"/>
      <c r="H10" s="117"/>
      <c r="I10"/>
    </row>
    <row r="11" spans="1:10" ht="12" customHeight="1" x14ac:dyDescent="0.2">
      <c r="A11" s="125" t="s">
        <v>160</v>
      </c>
      <c r="B11" s="117">
        <v>79111</v>
      </c>
      <c r="C11" s="132" t="s">
        <v>20</v>
      </c>
      <c r="D11" s="115" t="s">
        <v>254</v>
      </c>
      <c r="E11" s="115" t="s">
        <v>303</v>
      </c>
      <c r="F11" s="116"/>
      <c r="G11" s="114"/>
      <c r="H11" s="117"/>
      <c r="I11"/>
    </row>
    <row r="12" spans="1:10" ht="12" customHeight="1" x14ac:dyDescent="0.2">
      <c r="A12" s="125" t="s">
        <v>161</v>
      </c>
      <c r="B12" s="117">
        <v>79249</v>
      </c>
      <c r="C12" s="132" t="s">
        <v>223</v>
      </c>
      <c r="D12" s="115" t="s">
        <v>255</v>
      </c>
      <c r="E12" s="115" t="s">
        <v>306</v>
      </c>
      <c r="F12" s="116"/>
      <c r="G12" s="114"/>
      <c r="H12" s="117"/>
      <c r="I12"/>
    </row>
    <row r="13" spans="1:10" ht="12" customHeight="1" x14ac:dyDescent="0.2">
      <c r="A13" s="125" t="s">
        <v>162</v>
      </c>
      <c r="B13" s="117">
        <v>78464</v>
      </c>
      <c r="C13" s="132" t="s">
        <v>134</v>
      </c>
      <c r="D13" s="115" t="s">
        <v>256</v>
      </c>
      <c r="E13" s="115" t="s">
        <v>134</v>
      </c>
      <c r="F13" s="116"/>
      <c r="G13" s="114"/>
      <c r="H13" s="117"/>
      <c r="I13"/>
    </row>
    <row r="14" spans="1:10" ht="12" customHeight="1" x14ac:dyDescent="0.2">
      <c r="A14" s="125" t="s">
        <v>163</v>
      </c>
      <c r="B14" s="117">
        <v>78250</v>
      </c>
      <c r="C14" s="132" t="s">
        <v>224</v>
      </c>
      <c r="D14" s="115" t="s">
        <v>257</v>
      </c>
      <c r="E14" s="115" t="s">
        <v>305</v>
      </c>
      <c r="F14" s="116"/>
      <c r="G14" s="114"/>
      <c r="H14" s="117" t="s">
        <v>308</v>
      </c>
      <c r="I14"/>
    </row>
    <row r="15" spans="1:10" ht="12" customHeight="1" x14ac:dyDescent="0.2">
      <c r="A15" s="127" t="s">
        <v>164</v>
      </c>
      <c r="B15" s="137">
        <v>77855</v>
      </c>
      <c r="C15" s="122" t="s">
        <v>225</v>
      </c>
      <c r="D15" s="115" t="s">
        <v>258</v>
      </c>
      <c r="E15" s="115" t="s">
        <v>130</v>
      </c>
      <c r="F15" s="119"/>
      <c r="G15" s="118"/>
      <c r="H15" s="117"/>
      <c r="I15"/>
    </row>
    <row r="16" spans="1:10" ht="12" customHeight="1" x14ac:dyDescent="0.2">
      <c r="A16" s="125" t="s">
        <v>165</v>
      </c>
      <c r="B16" s="117">
        <v>78056</v>
      </c>
      <c r="C16" s="132" t="s">
        <v>135</v>
      </c>
      <c r="D16" s="115" t="s">
        <v>249</v>
      </c>
      <c r="E16" s="115" t="s">
        <v>300</v>
      </c>
      <c r="F16" s="116"/>
      <c r="G16" s="114"/>
      <c r="H16" s="117" t="s">
        <v>308</v>
      </c>
      <c r="I16"/>
    </row>
    <row r="17" spans="1:9" ht="12" customHeight="1" x14ac:dyDescent="0.2">
      <c r="A17" s="125" t="s">
        <v>166</v>
      </c>
      <c r="B17" s="117">
        <v>79650</v>
      </c>
      <c r="C17" s="132" t="s">
        <v>226</v>
      </c>
      <c r="D17" s="115" t="s">
        <v>259</v>
      </c>
      <c r="E17" s="115" t="s">
        <v>134</v>
      </c>
      <c r="F17" s="116"/>
      <c r="G17" s="114"/>
      <c r="H17" s="117"/>
      <c r="I17"/>
    </row>
    <row r="18" spans="1:9" ht="12" customHeight="1" x14ac:dyDescent="0.2">
      <c r="A18" s="125" t="s">
        <v>167</v>
      </c>
      <c r="B18" s="117">
        <v>77749</v>
      </c>
      <c r="C18" s="132" t="s">
        <v>227</v>
      </c>
      <c r="D18" s="115" t="s">
        <v>260</v>
      </c>
      <c r="E18" s="115" t="s">
        <v>301</v>
      </c>
      <c r="F18" s="116"/>
      <c r="G18" s="114"/>
      <c r="H18" s="117" t="s">
        <v>308</v>
      </c>
      <c r="I18"/>
    </row>
    <row r="19" spans="1:9" ht="12" customHeight="1" x14ac:dyDescent="0.2">
      <c r="A19" s="125" t="s">
        <v>168</v>
      </c>
      <c r="B19" s="117">
        <v>72270</v>
      </c>
      <c r="C19" s="132" t="s">
        <v>228</v>
      </c>
      <c r="D19" s="115" t="s">
        <v>258</v>
      </c>
      <c r="E19" s="115" t="s">
        <v>130</v>
      </c>
      <c r="F19" s="116"/>
      <c r="G19" s="114"/>
      <c r="H19" s="117" t="s">
        <v>308</v>
      </c>
      <c r="I19"/>
    </row>
    <row r="20" spans="1:9" ht="12" customHeight="1" x14ac:dyDescent="0.2">
      <c r="A20" s="125" t="s">
        <v>169</v>
      </c>
      <c r="B20" s="117">
        <v>67487</v>
      </c>
      <c r="C20" s="132" t="s">
        <v>229</v>
      </c>
      <c r="D20" s="120" t="s">
        <v>261</v>
      </c>
      <c r="E20" s="115" t="s">
        <v>148</v>
      </c>
      <c r="F20" s="116"/>
      <c r="G20" s="114"/>
      <c r="H20" s="117"/>
      <c r="I20"/>
    </row>
    <row r="21" spans="1:9" ht="12" customHeight="1" x14ac:dyDescent="0.2">
      <c r="A21" s="125" t="s">
        <v>170</v>
      </c>
      <c r="B21" s="117">
        <v>77749</v>
      </c>
      <c r="C21" s="132" t="s">
        <v>227</v>
      </c>
      <c r="D21" s="115" t="s">
        <v>262</v>
      </c>
      <c r="E21" s="115" t="s">
        <v>304</v>
      </c>
      <c r="F21" s="116"/>
      <c r="G21" s="114"/>
      <c r="H21" s="117"/>
      <c r="I21"/>
    </row>
    <row r="22" spans="1:9" ht="12" customHeight="1" x14ac:dyDescent="0.2">
      <c r="A22" s="125" t="s">
        <v>171</v>
      </c>
      <c r="B22" s="117">
        <v>79241</v>
      </c>
      <c r="C22" s="132" t="s">
        <v>230</v>
      </c>
      <c r="D22" s="115" t="s">
        <v>263</v>
      </c>
      <c r="E22" s="115" t="s">
        <v>147</v>
      </c>
      <c r="F22" s="116"/>
      <c r="G22" s="114"/>
      <c r="H22" s="117"/>
      <c r="I22"/>
    </row>
    <row r="23" spans="1:9" ht="12" customHeight="1" x14ac:dyDescent="0.2">
      <c r="A23" s="125" t="s">
        <v>172</v>
      </c>
      <c r="B23" s="117">
        <v>79100</v>
      </c>
      <c r="C23" s="132" t="s">
        <v>20</v>
      </c>
      <c r="D23" s="115" t="s">
        <v>264</v>
      </c>
      <c r="E23" s="115" t="s">
        <v>133</v>
      </c>
      <c r="F23" s="116"/>
      <c r="G23" s="114"/>
      <c r="H23" s="117"/>
      <c r="I23"/>
    </row>
    <row r="24" spans="1:9" ht="12" customHeight="1" x14ac:dyDescent="0.2">
      <c r="A24" s="125" t="s">
        <v>173</v>
      </c>
      <c r="B24" s="117">
        <v>78713</v>
      </c>
      <c r="C24" s="132" t="s">
        <v>220</v>
      </c>
      <c r="D24" s="115" t="s">
        <v>265</v>
      </c>
      <c r="E24" s="115" t="s">
        <v>300</v>
      </c>
      <c r="F24" s="116"/>
      <c r="G24" s="114"/>
      <c r="H24" s="117"/>
      <c r="I24"/>
    </row>
    <row r="25" spans="1:9" ht="12" customHeight="1" x14ac:dyDescent="0.2">
      <c r="A25" s="125" t="s">
        <v>174</v>
      </c>
      <c r="B25" s="117">
        <v>78467</v>
      </c>
      <c r="C25" s="132" t="s">
        <v>134</v>
      </c>
      <c r="D25" s="120" t="s">
        <v>251</v>
      </c>
      <c r="E25" s="115" t="s">
        <v>302</v>
      </c>
      <c r="F25" s="116"/>
      <c r="G25" s="114"/>
      <c r="H25" s="117"/>
      <c r="I25"/>
    </row>
    <row r="26" spans="1:9" ht="12" customHeight="1" x14ac:dyDescent="0.2">
      <c r="A26" s="125" t="s">
        <v>175</v>
      </c>
      <c r="B26" s="117">
        <v>79346</v>
      </c>
      <c r="C26" s="132" t="s">
        <v>150</v>
      </c>
      <c r="D26" s="115" t="s">
        <v>266</v>
      </c>
      <c r="E26" s="115" t="s">
        <v>25</v>
      </c>
      <c r="F26" s="116"/>
      <c r="G26" s="114"/>
      <c r="H26" s="117"/>
      <c r="I26"/>
    </row>
    <row r="27" spans="1:9" ht="12" customHeight="1" x14ac:dyDescent="0.2">
      <c r="A27" s="125" t="s">
        <v>176</v>
      </c>
      <c r="B27" s="117">
        <v>79117</v>
      </c>
      <c r="C27" s="132" t="s">
        <v>20</v>
      </c>
      <c r="D27" s="115" t="s">
        <v>267</v>
      </c>
      <c r="E27" s="115" t="s">
        <v>136</v>
      </c>
      <c r="F27" s="116"/>
      <c r="G27" s="114"/>
      <c r="H27" s="117" t="s">
        <v>308</v>
      </c>
      <c r="I27"/>
    </row>
    <row r="28" spans="1:9" ht="12" customHeight="1" x14ac:dyDescent="0.2">
      <c r="A28" s="125" t="s">
        <v>177</v>
      </c>
      <c r="B28" s="117">
        <v>79686</v>
      </c>
      <c r="C28" s="132" t="s">
        <v>231</v>
      </c>
      <c r="D28" s="115" t="s">
        <v>268</v>
      </c>
      <c r="E28" s="115" t="s">
        <v>226</v>
      </c>
      <c r="F28" s="116"/>
      <c r="G28" s="114"/>
      <c r="H28" s="117" t="s">
        <v>308</v>
      </c>
      <c r="I28"/>
    </row>
    <row r="29" spans="1:9" ht="12" customHeight="1" x14ac:dyDescent="0.2">
      <c r="A29" s="125" t="s">
        <v>178</v>
      </c>
      <c r="B29" s="117">
        <v>77731</v>
      </c>
      <c r="C29" s="132" t="s">
        <v>232</v>
      </c>
      <c r="D29" s="115" t="s">
        <v>269</v>
      </c>
      <c r="E29" s="115" t="s">
        <v>131</v>
      </c>
      <c r="F29" s="116"/>
      <c r="G29" s="114"/>
      <c r="H29" s="117" t="s">
        <v>308</v>
      </c>
      <c r="I29"/>
    </row>
    <row r="30" spans="1:9" ht="12" customHeight="1" x14ac:dyDescent="0.2">
      <c r="A30" s="125" t="s">
        <v>179</v>
      </c>
      <c r="B30" s="117">
        <v>79102</v>
      </c>
      <c r="C30" s="132" t="s">
        <v>20</v>
      </c>
      <c r="D30" s="115" t="s">
        <v>270</v>
      </c>
      <c r="E30" s="115" t="s">
        <v>138</v>
      </c>
      <c r="F30" s="116"/>
      <c r="G30" s="114"/>
      <c r="H30" s="117"/>
      <c r="I30"/>
    </row>
    <row r="31" spans="1:9" ht="12" customHeight="1" x14ac:dyDescent="0.2">
      <c r="A31" s="125" t="s">
        <v>180</v>
      </c>
      <c r="B31" s="117" t="s">
        <v>219</v>
      </c>
      <c r="C31" s="132" t="s">
        <v>233</v>
      </c>
      <c r="D31" s="120" t="s">
        <v>271</v>
      </c>
      <c r="E31" s="115" t="s">
        <v>146</v>
      </c>
      <c r="F31" s="116"/>
      <c r="G31" s="114"/>
      <c r="H31" s="117"/>
      <c r="I31"/>
    </row>
    <row r="32" spans="1:9" ht="12" customHeight="1" x14ac:dyDescent="0.2">
      <c r="A32" s="125" t="s">
        <v>181</v>
      </c>
      <c r="B32" s="117">
        <v>79112</v>
      </c>
      <c r="C32" s="132" t="s">
        <v>20</v>
      </c>
      <c r="D32" s="115" t="s">
        <v>247</v>
      </c>
      <c r="E32" s="115" t="s">
        <v>300</v>
      </c>
      <c r="F32" s="116"/>
      <c r="G32" s="114"/>
      <c r="H32" s="117" t="s">
        <v>308</v>
      </c>
      <c r="I32"/>
    </row>
    <row r="33" spans="1:9" ht="12" customHeight="1" x14ac:dyDescent="0.2">
      <c r="A33" s="125" t="s">
        <v>182</v>
      </c>
      <c r="B33" s="117">
        <v>79098</v>
      </c>
      <c r="C33" s="132" t="s">
        <v>20</v>
      </c>
      <c r="D33" s="115" t="s">
        <v>270</v>
      </c>
      <c r="E33" s="115" t="s">
        <v>138</v>
      </c>
      <c r="F33" s="116"/>
      <c r="G33" s="114"/>
      <c r="H33" s="117"/>
      <c r="I33"/>
    </row>
    <row r="34" spans="1:9" s="16" customFormat="1" ht="12" customHeight="1" x14ac:dyDescent="0.2">
      <c r="A34" s="125" t="s">
        <v>183</v>
      </c>
      <c r="B34" s="117">
        <v>79108</v>
      </c>
      <c r="C34" s="132" t="s">
        <v>20</v>
      </c>
      <c r="D34" s="115" t="s">
        <v>272</v>
      </c>
      <c r="E34" s="115" t="s">
        <v>133</v>
      </c>
      <c r="F34" s="116"/>
      <c r="G34" s="114"/>
      <c r="H34" s="117"/>
    </row>
    <row r="35" spans="1:9" ht="12" customHeight="1" x14ac:dyDescent="0.2">
      <c r="A35" s="125" t="s">
        <v>184</v>
      </c>
      <c r="B35" s="117">
        <v>79843</v>
      </c>
      <c r="C35" s="132" t="s">
        <v>234</v>
      </c>
      <c r="D35" s="120" t="s">
        <v>273</v>
      </c>
      <c r="E35" s="115" t="s">
        <v>132</v>
      </c>
      <c r="F35" s="116"/>
      <c r="G35" s="114"/>
      <c r="H35" s="117"/>
      <c r="I35"/>
    </row>
    <row r="36" spans="1:9" ht="12" customHeight="1" x14ac:dyDescent="0.2">
      <c r="A36" s="127" t="s">
        <v>185</v>
      </c>
      <c r="B36" s="137">
        <v>79115</v>
      </c>
      <c r="C36" s="122" t="s">
        <v>20</v>
      </c>
      <c r="D36" s="115" t="s">
        <v>270</v>
      </c>
      <c r="E36" s="115" t="s">
        <v>138</v>
      </c>
      <c r="F36" s="119"/>
      <c r="G36" s="118"/>
      <c r="H36" s="117"/>
      <c r="I36"/>
    </row>
    <row r="37" spans="1:9" ht="12" customHeight="1" x14ac:dyDescent="0.2">
      <c r="A37" s="125" t="s">
        <v>186</v>
      </c>
      <c r="B37" s="117">
        <v>79853</v>
      </c>
      <c r="C37" s="132" t="s">
        <v>235</v>
      </c>
      <c r="D37" s="115" t="s">
        <v>274</v>
      </c>
      <c r="E37" s="115" t="s">
        <v>305</v>
      </c>
      <c r="F37" s="116"/>
      <c r="G37" s="114"/>
      <c r="H37" s="117" t="s">
        <v>308</v>
      </c>
      <c r="I37"/>
    </row>
    <row r="38" spans="1:9" ht="12" customHeight="1" x14ac:dyDescent="0.2">
      <c r="A38" s="125" t="s">
        <v>187</v>
      </c>
      <c r="B38" s="117">
        <v>79410</v>
      </c>
      <c r="C38" s="132" t="s">
        <v>236</v>
      </c>
      <c r="D38" s="115" t="s">
        <v>275</v>
      </c>
      <c r="E38" s="115" t="s">
        <v>307</v>
      </c>
      <c r="F38" s="116"/>
      <c r="G38" s="114"/>
      <c r="H38" s="117"/>
      <c r="I38"/>
    </row>
    <row r="39" spans="1:9" ht="12" customHeight="1" x14ac:dyDescent="0.2">
      <c r="A39" s="125" t="s">
        <v>188</v>
      </c>
      <c r="B39" s="117">
        <v>79114</v>
      </c>
      <c r="C39" s="132" t="s">
        <v>20</v>
      </c>
      <c r="D39" s="115" t="s">
        <v>276</v>
      </c>
      <c r="E39" s="115" t="s">
        <v>138</v>
      </c>
      <c r="F39" s="116"/>
      <c r="G39" s="114"/>
      <c r="H39" s="117"/>
      <c r="I39"/>
    </row>
    <row r="40" spans="1:9" ht="12" customHeight="1" x14ac:dyDescent="0.2">
      <c r="A40" s="125" t="s">
        <v>189</v>
      </c>
      <c r="B40" s="117">
        <v>79312</v>
      </c>
      <c r="C40" s="132" t="s">
        <v>138</v>
      </c>
      <c r="D40" s="115" t="s">
        <v>277</v>
      </c>
      <c r="E40" s="115" t="s">
        <v>138</v>
      </c>
      <c r="F40" s="116"/>
      <c r="G40" s="114"/>
      <c r="H40" s="117"/>
      <c r="I40"/>
    </row>
    <row r="41" spans="1:9" ht="12" customHeight="1" x14ac:dyDescent="0.2">
      <c r="A41" s="125" t="s">
        <v>190</v>
      </c>
      <c r="B41" s="117">
        <v>77656</v>
      </c>
      <c r="C41" s="132" t="s">
        <v>131</v>
      </c>
      <c r="D41" s="115" t="s">
        <v>278</v>
      </c>
      <c r="E41" s="115" t="s">
        <v>131</v>
      </c>
      <c r="F41" s="116"/>
      <c r="G41" s="114"/>
      <c r="H41" s="117"/>
      <c r="I41"/>
    </row>
    <row r="42" spans="1:9" ht="12" customHeight="1" x14ac:dyDescent="0.2">
      <c r="A42" s="125" t="s">
        <v>191</v>
      </c>
      <c r="B42" s="117">
        <v>72124</v>
      </c>
      <c r="C42" s="132" t="s">
        <v>237</v>
      </c>
      <c r="D42" s="115" t="s">
        <v>279</v>
      </c>
      <c r="E42" s="115" t="s">
        <v>134</v>
      </c>
      <c r="F42" s="116"/>
      <c r="G42" s="114"/>
      <c r="H42" s="117"/>
      <c r="I42"/>
    </row>
    <row r="43" spans="1:9" ht="12" customHeight="1" x14ac:dyDescent="0.2">
      <c r="A43" s="125" t="s">
        <v>192</v>
      </c>
      <c r="B43" s="117">
        <v>79100</v>
      </c>
      <c r="C43" s="132" t="s">
        <v>20</v>
      </c>
      <c r="D43" s="115" t="s">
        <v>280</v>
      </c>
      <c r="E43" s="115" t="s">
        <v>151</v>
      </c>
      <c r="F43" s="116"/>
      <c r="G43" s="114"/>
      <c r="H43" s="117"/>
      <c r="I43"/>
    </row>
    <row r="44" spans="1:9" ht="12" customHeight="1" x14ac:dyDescent="0.2">
      <c r="A44" s="125" t="s">
        <v>193</v>
      </c>
      <c r="B44" s="117">
        <v>79104</v>
      </c>
      <c r="C44" s="132" t="s">
        <v>20</v>
      </c>
      <c r="D44" s="115" t="s">
        <v>281</v>
      </c>
      <c r="E44" s="115" t="s">
        <v>20</v>
      </c>
      <c r="F44" s="116"/>
      <c r="G44" s="114"/>
      <c r="H44" s="117"/>
      <c r="I44"/>
    </row>
    <row r="45" spans="1:9" ht="12" customHeight="1" x14ac:dyDescent="0.2">
      <c r="A45" s="125" t="s">
        <v>194</v>
      </c>
      <c r="B45" s="117">
        <v>78462</v>
      </c>
      <c r="C45" s="132" t="s">
        <v>134</v>
      </c>
      <c r="D45" s="115" t="s">
        <v>282</v>
      </c>
      <c r="E45" s="115" t="s">
        <v>139</v>
      </c>
      <c r="F45" s="116"/>
      <c r="G45" s="114"/>
      <c r="H45" s="117"/>
      <c r="I45"/>
    </row>
    <row r="46" spans="1:9" ht="12" customHeight="1" x14ac:dyDescent="0.2">
      <c r="A46" s="125" t="s">
        <v>195</v>
      </c>
      <c r="B46" s="117">
        <v>79100</v>
      </c>
      <c r="C46" s="132" t="s">
        <v>20</v>
      </c>
      <c r="D46" s="115" t="s">
        <v>280</v>
      </c>
      <c r="E46" s="115" t="s">
        <v>151</v>
      </c>
      <c r="F46" s="116"/>
      <c r="G46" s="114"/>
      <c r="H46" s="117"/>
      <c r="I46"/>
    </row>
    <row r="47" spans="1:9" ht="12" customHeight="1" x14ac:dyDescent="0.2">
      <c r="A47" s="125" t="s">
        <v>196</v>
      </c>
      <c r="B47" s="117">
        <v>79415</v>
      </c>
      <c r="C47" s="132" t="s">
        <v>238</v>
      </c>
      <c r="D47" s="115" t="s">
        <v>283</v>
      </c>
      <c r="E47" s="115" t="s">
        <v>143</v>
      </c>
      <c r="F47" s="116"/>
      <c r="G47" s="114"/>
      <c r="H47" s="117"/>
      <c r="I47"/>
    </row>
    <row r="48" spans="1:9" ht="12" customHeight="1" x14ac:dyDescent="0.2">
      <c r="A48" s="125" t="s">
        <v>197</v>
      </c>
      <c r="B48" s="117">
        <v>78315</v>
      </c>
      <c r="C48" s="132" t="s">
        <v>239</v>
      </c>
      <c r="D48" s="115" t="s">
        <v>284</v>
      </c>
      <c r="E48" s="115" t="s">
        <v>239</v>
      </c>
      <c r="F48" s="116"/>
      <c r="G48" s="114"/>
      <c r="H48" s="117"/>
      <c r="I48"/>
    </row>
    <row r="49" spans="1:9" ht="12" customHeight="1" x14ac:dyDescent="0.2">
      <c r="A49" s="125" t="s">
        <v>198</v>
      </c>
      <c r="B49" s="117">
        <v>79862</v>
      </c>
      <c r="C49" s="132" t="s">
        <v>221</v>
      </c>
      <c r="D49" s="115" t="s">
        <v>250</v>
      </c>
      <c r="E49" s="115" t="s">
        <v>132</v>
      </c>
      <c r="F49" s="116"/>
      <c r="G49" s="114"/>
      <c r="H49" s="117" t="s">
        <v>309</v>
      </c>
      <c r="I49"/>
    </row>
    <row r="50" spans="1:9" ht="12" customHeight="1" x14ac:dyDescent="0.2">
      <c r="A50" s="125" t="s">
        <v>199</v>
      </c>
      <c r="B50" s="117">
        <v>76767</v>
      </c>
      <c r="C50" s="132" t="s">
        <v>240</v>
      </c>
      <c r="D50" s="115" t="s">
        <v>285</v>
      </c>
      <c r="E50" s="115" t="s">
        <v>25</v>
      </c>
      <c r="F50" s="116"/>
      <c r="G50" s="114"/>
      <c r="H50" s="117"/>
      <c r="I50"/>
    </row>
    <row r="51" spans="1:9" ht="12" customHeight="1" x14ac:dyDescent="0.2">
      <c r="A51" s="125" t="s">
        <v>200</v>
      </c>
      <c r="B51" s="117">
        <v>79100</v>
      </c>
      <c r="C51" s="132" t="s">
        <v>20</v>
      </c>
      <c r="D51" s="115" t="s">
        <v>286</v>
      </c>
      <c r="E51" s="115" t="s">
        <v>20</v>
      </c>
      <c r="F51" s="116"/>
      <c r="G51" s="114"/>
      <c r="H51" s="117"/>
      <c r="I51"/>
    </row>
    <row r="52" spans="1:9" ht="12" customHeight="1" x14ac:dyDescent="0.2">
      <c r="A52" s="125" t="s">
        <v>201</v>
      </c>
      <c r="B52" s="117">
        <v>79110</v>
      </c>
      <c r="C52" s="132" t="s">
        <v>20</v>
      </c>
      <c r="D52" s="121" t="s">
        <v>287</v>
      </c>
      <c r="E52" s="121" t="s">
        <v>20</v>
      </c>
      <c r="F52" s="116"/>
      <c r="G52" s="114"/>
      <c r="H52" s="117"/>
      <c r="I52"/>
    </row>
    <row r="53" spans="1:9" ht="12" customHeight="1" x14ac:dyDescent="0.2">
      <c r="A53" s="125" t="s">
        <v>202</v>
      </c>
      <c r="B53" s="117">
        <v>78247</v>
      </c>
      <c r="C53" s="132" t="s">
        <v>145</v>
      </c>
      <c r="D53" s="122" t="s">
        <v>288</v>
      </c>
      <c r="E53" s="122" t="s">
        <v>146</v>
      </c>
      <c r="F53" s="116"/>
      <c r="G53" s="114"/>
      <c r="H53" s="117"/>
      <c r="I53"/>
    </row>
    <row r="54" spans="1:9" ht="12" customHeight="1" x14ac:dyDescent="0.2">
      <c r="A54" s="125" t="s">
        <v>203</v>
      </c>
      <c r="B54" s="117">
        <v>68169</v>
      </c>
      <c r="C54" s="132" t="s">
        <v>241</v>
      </c>
      <c r="D54" s="122" t="s">
        <v>289</v>
      </c>
      <c r="E54" s="122" t="s">
        <v>141</v>
      </c>
      <c r="F54" s="116"/>
      <c r="G54" s="114"/>
      <c r="H54" s="117"/>
      <c r="I54"/>
    </row>
    <row r="55" spans="1:9" ht="12" customHeight="1" x14ac:dyDescent="0.2">
      <c r="A55" s="125" t="s">
        <v>204</v>
      </c>
      <c r="B55" s="117">
        <v>76297</v>
      </c>
      <c r="C55" s="132" t="s">
        <v>242</v>
      </c>
      <c r="D55" s="122" t="s">
        <v>290</v>
      </c>
      <c r="E55" s="122" t="s">
        <v>144</v>
      </c>
      <c r="F55" s="116"/>
      <c r="G55" s="114"/>
      <c r="H55" s="117" t="s">
        <v>308</v>
      </c>
      <c r="I55"/>
    </row>
    <row r="56" spans="1:9" ht="12" customHeight="1" x14ac:dyDescent="0.2">
      <c r="A56" s="125" t="s">
        <v>205</v>
      </c>
      <c r="B56" s="117">
        <v>79114</v>
      </c>
      <c r="C56" s="132" t="s">
        <v>20</v>
      </c>
      <c r="D56" s="122" t="s">
        <v>291</v>
      </c>
      <c r="E56" s="122" t="s">
        <v>20</v>
      </c>
      <c r="F56" s="116"/>
      <c r="G56" s="114"/>
      <c r="H56" s="117"/>
      <c r="I56"/>
    </row>
    <row r="57" spans="1:9" ht="12" customHeight="1" x14ac:dyDescent="0.2">
      <c r="A57" s="126" t="s">
        <v>206</v>
      </c>
      <c r="B57" s="138">
        <v>79106</v>
      </c>
      <c r="C57" s="133" t="s">
        <v>20</v>
      </c>
      <c r="D57" s="123" t="s">
        <v>255</v>
      </c>
      <c r="E57" s="123" t="s">
        <v>306</v>
      </c>
      <c r="F57" s="116"/>
      <c r="G57" s="114"/>
      <c r="H57" s="117" t="s">
        <v>308</v>
      </c>
      <c r="I57"/>
    </row>
    <row r="58" spans="1:9" ht="12" customHeight="1" x14ac:dyDescent="0.2">
      <c r="A58" s="125" t="s">
        <v>207</v>
      </c>
      <c r="B58" s="117">
        <v>79541</v>
      </c>
      <c r="C58" s="132" t="s">
        <v>243</v>
      </c>
      <c r="D58" s="122" t="s">
        <v>292</v>
      </c>
      <c r="E58" s="122" t="s">
        <v>142</v>
      </c>
      <c r="F58" s="116"/>
      <c r="G58" s="114"/>
      <c r="H58" s="117"/>
      <c r="I58"/>
    </row>
    <row r="59" spans="1:9" ht="12" customHeight="1" x14ac:dyDescent="0.25">
      <c r="A59" s="128" t="s">
        <v>208</v>
      </c>
      <c r="B59" s="139">
        <v>79117</v>
      </c>
      <c r="C59" s="134" t="s">
        <v>20</v>
      </c>
      <c r="D59" s="129" t="s">
        <v>270</v>
      </c>
      <c r="E59" s="122" t="s">
        <v>138</v>
      </c>
      <c r="F59" s="129"/>
      <c r="G59" s="129"/>
      <c r="H59" s="130"/>
      <c r="I59"/>
    </row>
    <row r="60" spans="1:9" ht="12" customHeight="1" x14ac:dyDescent="0.25">
      <c r="A60" s="128" t="s">
        <v>209</v>
      </c>
      <c r="B60" s="139">
        <v>77955</v>
      </c>
      <c r="C60" s="134" t="s">
        <v>244</v>
      </c>
      <c r="D60" s="129" t="s">
        <v>293</v>
      </c>
      <c r="E60" s="122" t="s">
        <v>137</v>
      </c>
      <c r="F60" s="129"/>
      <c r="G60" s="129"/>
      <c r="H60" s="117" t="s">
        <v>308</v>
      </c>
      <c r="I60"/>
    </row>
    <row r="61" spans="1:9" ht="12" customHeight="1" x14ac:dyDescent="0.25">
      <c r="A61" s="128" t="s">
        <v>210</v>
      </c>
      <c r="B61" s="139">
        <v>79108</v>
      </c>
      <c r="C61" s="134" t="s">
        <v>20</v>
      </c>
      <c r="D61" s="129" t="s">
        <v>291</v>
      </c>
      <c r="E61" s="122" t="s">
        <v>20</v>
      </c>
      <c r="F61" s="129"/>
      <c r="G61" s="129"/>
      <c r="H61" s="130"/>
      <c r="I61"/>
    </row>
    <row r="62" spans="1:9" ht="12" customHeight="1" x14ac:dyDescent="0.25">
      <c r="A62" s="128" t="s">
        <v>211</v>
      </c>
      <c r="B62" s="139">
        <v>70176</v>
      </c>
      <c r="C62" s="134" t="s">
        <v>245</v>
      </c>
      <c r="D62" s="129" t="s">
        <v>257</v>
      </c>
      <c r="E62" s="122" t="s">
        <v>135</v>
      </c>
      <c r="F62" s="129"/>
      <c r="G62" s="129"/>
      <c r="H62" s="117" t="s">
        <v>308</v>
      </c>
      <c r="I62"/>
    </row>
    <row r="63" spans="1:9" ht="12" customHeight="1" x14ac:dyDescent="0.25">
      <c r="A63" s="128" t="s">
        <v>212</v>
      </c>
      <c r="B63" s="139">
        <v>79098</v>
      </c>
      <c r="C63" s="134" t="s">
        <v>20</v>
      </c>
      <c r="D63" s="129" t="s">
        <v>294</v>
      </c>
      <c r="E63" s="122" t="s">
        <v>20</v>
      </c>
      <c r="F63" s="129"/>
      <c r="G63" s="129"/>
      <c r="H63" s="130"/>
      <c r="I63"/>
    </row>
    <row r="64" spans="1:9" ht="12" customHeight="1" x14ac:dyDescent="0.25">
      <c r="A64" s="128" t="s">
        <v>213</v>
      </c>
      <c r="B64" s="139">
        <v>79104</v>
      </c>
      <c r="C64" s="134" t="s">
        <v>20</v>
      </c>
      <c r="D64" s="129" t="s">
        <v>295</v>
      </c>
      <c r="E64" s="122" t="s">
        <v>151</v>
      </c>
      <c r="F64" s="129"/>
      <c r="G64" s="129"/>
      <c r="H64" s="130"/>
      <c r="I64"/>
    </row>
    <row r="65" spans="1:9" ht="12" customHeight="1" x14ac:dyDescent="0.25">
      <c r="A65" s="128" t="s">
        <v>214</v>
      </c>
      <c r="B65" s="139">
        <v>78054</v>
      </c>
      <c r="C65" s="134" t="s">
        <v>135</v>
      </c>
      <c r="D65" s="129" t="s">
        <v>296</v>
      </c>
      <c r="E65" s="122" t="s">
        <v>140</v>
      </c>
      <c r="F65" s="129"/>
      <c r="G65" s="129"/>
      <c r="H65" s="130"/>
      <c r="I65"/>
    </row>
    <row r="66" spans="1:9" ht="12" customHeight="1" x14ac:dyDescent="0.25">
      <c r="A66" s="128" t="s">
        <v>215</v>
      </c>
      <c r="B66" s="139">
        <v>79312</v>
      </c>
      <c r="C66" s="134" t="s">
        <v>138</v>
      </c>
      <c r="D66" s="129" t="s">
        <v>297</v>
      </c>
      <c r="E66" s="122" t="s">
        <v>149</v>
      </c>
      <c r="F66" s="129"/>
      <c r="G66" s="129"/>
      <c r="H66" s="117" t="s">
        <v>308</v>
      </c>
      <c r="I66"/>
    </row>
    <row r="67" spans="1:9" ht="12" customHeight="1" x14ac:dyDescent="0.25">
      <c r="A67" s="128" t="s">
        <v>216</v>
      </c>
      <c r="B67" s="139">
        <v>78628</v>
      </c>
      <c r="C67" s="134" t="s">
        <v>144</v>
      </c>
      <c r="D67" s="129" t="s">
        <v>298</v>
      </c>
      <c r="E67" s="122" t="s">
        <v>144</v>
      </c>
      <c r="F67" s="129"/>
      <c r="G67" s="129"/>
      <c r="H67" s="130"/>
      <c r="I67"/>
    </row>
    <row r="68" spans="1:9" ht="12" customHeight="1" x14ac:dyDescent="0.25">
      <c r="A68" s="128" t="s">
        <v>217</v>
      </c>
      <c r="B68" s="139">
        <v>77709</v>
      </c>
      <c r="C68" s="134" t="s">
        <v>246</v>
      </c>
      <c r="D68" s="129" t="s">
        <v>299</v>
      </c>
      <c r="E68" s="122" t="s">
        <v>131</v>
      </c>
      <c r="F68" s="129"/>
      <c r="G68" s="129"/>
      <c r="H68" s="117" t="s">
        <v>308</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2021-07-14T10:28:06Z</dcterms:modified>
</cp:coreProperties>
</file>